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สมุดงานนี้" defaultThemeVersion="124226"/>
  <bookViews>
    <workbookView xWindow="480" yWindow="30" windowWidth="11355" windowHeight="12525" tabRatio="704" activeTab="2"/>
  </bookViews>
  <sheets>
    <sheet name="อุตสาหกรรมศิลป์" sheetId="51" r:id="rId1"/>
    <sheet name="สถิติประยุกต์" sheetId="48" r:id="rId2"/>
    <sheet name="วิทย์คอม" sheetId="9" r:id="rId3"/>
    <sheet name="สารสนเทศ" sheetId="44" r:id="rId4"/>
    <sheet name="ซอฟแวร์" sheetId="6" r:id="rId5"/>
    <sheet name="โลจิส" sheetId="16" r:id="rId6"/>
    <sheet name="วิทย์สิ่ง" sheetId="11" r:id="rId7"/>
    <sheet name="วิทย์กีฬา" sheetId="12" r:id="rId8"/>
    <sheet name="เกษตร" sheetId="14" r:id="rId9"/>
    <sheet name="อาหาร" sheetId="13" r:id="rId10"/>
    <sheet name="สาธา" sheetId="10" r:id="rId11"/>
    <sheet name="การจัดการอุต" sheetId="15" r:id="rId12"/>
    <sheet name="ก่อสร้าง" sheetId="18" r:id="rId13"/>
    <sheet name="ออกแบบ" sheetId="17" r:id="rId14"/>
    <sheet name="ปฐมวัย" sheetId="20" r:id="rId15"/>
    <sheet name="คณิต" sheetId="21" r:id="rId16"/>
    <sheet name="คอมฯ" sheetId="22" r:id="rId17"/>
    <sheet name="อังกฤษ" sheetId="23" r:id="rId18"/>
    <sheet name="ประถม" sheetId="19" r:id="rId19"/>
    <sheet name="ไทย" sheetId="24" r:id="rId20"/>
    <sheet name="วิทย์" sheetId="26" r:id="rId21"/>
    <sheet name="สังคม" sheetId="25" r:id="rId22"/>
    <sheet name="พละ" sheetId="4" r:id="rId23"/>
    <sheet name="ดนตรี" sheetId="1" r:id="rId24"/>
    <sheet name="ภาษาจีน" sheetId="27" r:id="rId25"/>
    <sheet name="พัฒนาชุมชน" sheetId="28" r:id="rId26"/>
    <sheet name="จีน" sheetId="29" r:id="rId27"/>
    <sheet name="ญี่ปุ่น" sheetId="30" r:id="rId28"/>
    <sheet name="Eธุรกิจ" sheetId="31" r:id="rId29"/>
    <sheet name="นิ.ประชาสัมพันธ์" sheetId="46" r:id="rId30"/>
    <sheet name="นิ.วิทยุ" sheetId="47" r:id="rId31"/>
    <sheet name="นิเทศ" sheetId="34" r:id="rId32"/>
    <sheet name="ประวัติ" sheetId="32" r:id="rId33"/>
    <sheet name="Tสื่อสาร" sheetId="33" r:id="rId34"/>
    <sheet name="ศิลปะ" sheetId="5" r:id="rId35"/>
    <sheet name="บรรณารัก" sheetId="7" r:id="rId36"/>
    <sheet name="ทรัพยกรมนุ" sheetId="50" r:id="rId37"/>
    <sheet name="การจัดการ" sheetId="35" r:id="rId38"/>
    <sheet name="ตลาด" sheetId="36" r:id="rId39"/>
    <sheet name="การบัญชี" sheetId="40" r:id="rId40"/>
    <sheet name="คอมฯธุรกิจ" sheetId="37" r:id="rId41"/>
    <sheet name="ท่องเที่ยว" sheetId="39" r:id="rId42"/>
    <sheet name="บ.ระหว่างประเทศ" sheetId="45" r:id="rId43"/>
    <sheet name="เศรษฐศาสตร์" sheetId="38" r:id="rId44"/>
    <sheet name="นิติ" sheetId="41" r:id="rId45"/>
    <sheet name="รปศ." sheetId="43" r:id="rId46"/>
    <sheet name="รบ" sheetId="42" r:id="rId47"/>
  </sheets>
  <definedNames>
    <definedName name="_xlnm.Print_Area" localSheetId="12">ก่อสร้าง!$A$1:$Y$29</definedName>
    <definedName name="_xlnm.Print_Area" localSheetId="11">การจัดการอุต!$A$1:$Y$29</definedName>
    <definedName name="_xlnm.Print_Area" localSheetId="13">ออกแบบ!$A$1:$Y$29</definedName>
  </definedNames>
  <calcPr calcId="144525"/>
</workbook>
</file>

<file path=xl/calcChain.xml><?xml version="1.0" encoding="utf-8"?>
<calcChain xmlns="http://schemas.openxmlformats.org/spreadsheetml/2006/main">
  <c r="I35" i="9" l="1"/>
  <c r="P29" i="36" l="1"/>
  <c r="O28" i="36"/>
  <c r="N29" i="36"/>
  <c r="M28" i="36"/>
  <c r="M29" i="36"/>
  <c r="L28" i="36"/>
  <c r="L29" i="36"/>
  <c r="K28" i="36"/>
  <c r="P29" i="35"/>
  <c r="O28" i="35"/>
  <c r="O29" i="35"/>
  <c r="N28" i="35"/>
  <c r="N29" i="35"/>
  <c r="M28" i="35"/>
  <c r="M29" i="35"/>
  <c r="L28" i="35"/>
  <c r="L29" i="35"/>
  <c r="K28" i="35"/>
  <c r="O29" i="37" l="1"/>
  <c r="N28" i="37"/>
  <c r="Y27" i="51"/>
  <c r="X27" i="51"/>
  <c r="W27" i="51"/>
  <c r="V27" i="51"/>
  <c r="U27" i="51"/>
  <c r="T27" i="51"/>
  <c r="S27" i="51"/>
  <c r="R27" i="51"/>
  <c r="Q27" i="51"/>
  <c r="P27" i="51"/>
  <c r="O27" i="51"/>
  <c r="N27" i="51"/>
  <c r="M27" i="51"/>
  <c r="L27" i="51"/>
  <c r="K27" i="51"/>
  <c r="J27" i="51"/>
  <c r="I27" i="51"/>
  <c r="H27" i="51"/>
  <c r="G27" i="51"/>
  <c r="F27" i="51"/>
  <c r="E27" i="51"/>
  <c r="D27" i="51"/>
  <c r="C27" i="51"/>
  <c r="G28" i="40"/>
  <c r="E6" i="40"/>
  <c r="L29" i="40"/>
  <c r="K28" i="40"/>
  <c r="K29" i="40"/>
  <c r="J28" i="40"/>
  <c r="J29" i="40"/>
  <c r="I28" i="40"/>
  <c r="I29" i="40"/>
  <c r="H28" i="40"/>
  <c r="D5" i="40"/>
  <c r="R28" i="18"/>
  <c r="Q28" i="43" l="1"/>
  <c r="P29" i="41"/>
  <c r="Y27" i="41"/>
  <c r="X27" i="41"/>
  <c r="W27" i="41"/>
  <c r="V27" i="41"/>
  <c r="U27" i="41"/>
  <c r="T27" i="41"/>
  <c r="S27" i="41"/>
  <c r="R27" i="41"/>
  <c r="Q27" i="41"/>
  <c r="P27" i="41"/>
  <c r="O27" i="41"/>
  <c r="N27" i="41"/>
  <c r="M27" i="41"/>
  <c r="L27" i="41"/>
  <c r="K27" i="41"/>
  <c r="J27" i="41"/>
  <c r="I27" i="41"/>
  <c r="H27" i="41"/>
  <c r="G27" i="41"/>
  <c r="F27" i="41"/>
  <c r="E27" i="41"/>
  <c r="D27" i="41"/>
  <c r="C27" i="41"/>
  <c r="H27" i="43"/>
  <c r="I27" i="43"/>
  <c r="J27" i="43"/>
  <c r="K27" i="43"/>
  <c r="L27" i="43"/>
  <c r="M27" i="43"/>
  <c r="N27" i="43"/>
  <c r="O27" i="43"/>
  <c r="P27" i="43"/>
  <c r="Q27" i="43"/>
  <c r="R27" i="43"/>
  <c r="S27" i="43"/>
  <c r="T27" i="43"/>
  <c r="U27" i="43"/>
  <c r="V27" i="43"/>
  <c r="W27" i="43"/>
  <c r="X27" i="43"/>
  <c r="Y27" i="43"/>
  <c r="G27" i="43"/>
  <c r="F27" i="43"/>
  <c r="E27" i="43"/>
  <c r="D27" i="43"/>
  <c r="C27" i="43"/>
  <c r="I10" i="35" l="1"/>
  <c r="I10" i="36"/>
  <c r="I10" i="9"/>
  <c r="I9" i="9"/>
  <c r="I8" i="9"/>
  <c r="I7" i="9"/>
  <c r="H9" i="37"/>
  <c r="H8" i="35"/>
  <c r="H8" i="36"/>
  <c r="H9" i="9"/>
  <c r="H8" i="9"/>
  <c r="H7" i="9"/>
  <c r="G8" i="35"/>
  <c r="G8" i="36"/>
  <c r="G7" i="37"/>
  <c r="G8" i="9"/>
  <c r="G7" i="9"/>
  <c r="F7" i="37"/>
  <c r="F7" i="9"/>
  <c r="F6" i="37"/>
  <c r="J11" i="37" l="1"/>
  <c r="J11" i="36"/>
  <c r="J11" i="35"/>
  <c r="J10" i="35"/>
  <c r="J10" i="36"/>
  <c r="J11" i="9"/>
  <c r="J10" i="9"/>
  <c r="J9" i="9"/>
  <c r="J8" i="9"/>
  <c r="K12" i="37"/>
  <c r="K11" i="37"/>
  <c r="K12" i="35" l="1"/>
  <c r="K11" i="35"/>
  <c r="K12" i="36" l="1"/>
  <c r="K11" i="36"/>
  <c r="K11" i="9"/>
  <c r="K10" i="9"/>
  <c r="K9" i="9"/>
  <c r="L13" i="37"/>
  <c r="L12" i="37"/>
  <c r="L13" i="35"/>
  <c r="L12" i="35"/>
  <c r="L12" i="36"/>
  <c r="L13" i="36"/>
  <c r="L13" i="43"/>
  <c r="L11" i="9"/>
  <c r="L10" i="9"/>
  <c r="L13" i="23"/>
  <c r="L13" i="20"/>
  <c r="L13" i="21"/>
  <c r="Y27" i="50" l="1"/>
  <c r="X27" i="50"/>
  <c r="W27" i="50"/>
  <c r="V27" i="50"/>
  <c r="U27" i="50"/>
  <c r="T27" i="50"/>
  <c r="S27" i="50"/>
  <c r="R27" i="50"/>
  <c r="Q27" i="50"/>
  <c r="P27" i="50"/>
  <c r="O27" i="50"/>
  <c r="N27" i="50"/>
  <c r="M27" i="50"/>
  <c r="L27" i="50"/>
  <c r="K27" i="50"/>
  <c r="J27" i="50"/>
  <c r="I27" i="50"/>
  <c r="H27" i="50"/>
  <c r="G27" i="50"/>
  <c r="F27" i="50"/>
  <c r="E27" i="50"/>
  <c r="D27" i="50"/>
  <c r="C27" i="50"/>
  <c r="Y27" i="48"/>
  <c r="X27" i="48"/>
  <c r="W27" i="48"/>
  <c r="V27" i="48"/>
  <c r="U27" i="48"/>
  <c r="T27" i="48"/>
  <c r="S27" i="48"/>
  <c r="R27" i="48"/>
  <c r="Q27" i="48"/>
  <c r="P27" i="48"/>
  <c r="O27" i="48"/>
  <c r="N27" i="48"/>
  <c r="M27" i="48"/>
  <c r="L27" i="48"/>
  <c r="K27" i="48"/>
  <c r="J27" i="48"/>
  <c r="I27" i="48"/>
  <c r="H27" i="48"/>
  <c r="G27" i="48"/>
  <c r="F27" i="48"/>
  <c r="E27" i="48"/>
  <c r="D27" i="48"/>
  <c r="C27" i="48"/>
  <c r="Y27" i="47"/>
  <c r="X27" i="47"/>
  <c r="W27" i="47"/>
  <c r="V27" i="47"/>
  <c r="U27" i="47"/>
  <c r="T27" i="47"/>
  <c r="S27" i="47"/>
  <c r="R27" i="47"/>
  <c r="Q27" i="47"/>
  <c r="P27" i="47"/>
  <c r="O27" i="47"/>
  <c r="N27" i="47"/>
  <c r="M27" i="47"/>
  <c r="L27" i="47"/>
  <c r="K27" i="47"/>
  <c r="J27" i="47"/>
  <c r="I27" i="47"/>
  <c r="H27" i="47"/>
  <c r="G27" i="47"/>
  <c r="F27" i="47"/>
  <c r="E27" i="47"/>
  <c r="D27" i="47"/>
  <c r="C27" i="47"/>
  <c r="Y27" i="46"/>
  <c r="X27" i="46"/>
  <c r="W27" i="46"/>
  <c r="V27" i="46"/>
  <c r="U27" i="46"/>
  <c r="T27" i="46"/>
  <c r="S27" i="46"/>
  <c r="R27" i="46"/>
  <c r="Q27" i="46"/>
  <c r="P27" i="46"/>
  <c r="O27" i="46"/>
  <c r="N27" i="46"/>
  <c r="M27" i="46"/>
  <c r="L27" i="46"/>
  <c r="K27" i="46"/>
  <c r="J27" i="46"/>
  <c r="I27" i="46"/>
  <c r="H27" i="46"/>
  <c r="G27" i="46"/>
  <c r="F27" i="46"/>
  <c r="E27" i="46"/>
  <c r="D27" i="46"/>
  <c r="C27" i="46"/>
  <c r="Y27" i="45"/>
  <c r="X27" i="45"/>
  <c r="W27" i="45"/>
  <c r="V27" i="45"/>
  <c r="U27" i="45"/>
  <c r="T27" i="45"/>
  <c r="S27" i="45"/>
  <c r="R27" i="45"/>
  <c r="Q27" i="45"/>
  <c r="P27" i="45"/>
  <c r="O27" i="45"/>
  <c r="N27" i="45"/>
  <c r="M27" i="45"/>
  <c r="L27" i="45"/>
  <c r="K27" i="45"/>
  <c r="J27" i="45"/>
  <c r="I27" i="45"/>
  <c r="H27" i="45"/>
  <c r="G27" i="45"/>
  <c r="F27" i="45"/>
  <c r="E27" i="45"/>
  <c r="D27" i="45"/>
  <c r="C27" i="45"/>
  <c r="L10" i="40"/>
  <c r="K12" i="40"/>
  <c r="K11" i="40"/>
  <c r="K10" i="40"/>
  <c r="K9" i="40"/>
  <c r="J11" i="40"/>
  <c r="J10" i="40"/>
  <c r="J9" i="40"/>
  <c r="I10" i="40"/>
  <c r="I9" i="40"/>
  <c r="H9" i="40"/>
  <c r="Y27" i="44" l="1"/>
  <c r="X27" i="44"/>
  <c r="W27" i="44"/>
  <c r="V27" i="44"/>
  <c r="U27" i="44"/>
  <c r="T27" i="44"/>
  <c r="S27" i="44"/>
  <c r="R27" i="44"/>
  <c r="Q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Y27" i="42"/>
  <c r="X27" i="42"/>
  <c r="W27" i="42"/>
  <c r="V27" i="42"/>
  <c r="U27" i="42"/>
  <c r="T27" i="42"/>
  <c r="S27" i="42"/>
  <c r="R27" i="42"/>
  <c r="Q27" i="42"/>
  <c r="P27" i="42"/>
  <c r="O27" i="42"/>
  <c r="N27" i="42"/>
  <c r="M27" i="42"/>
  <c r="L27" i="42"/>
  <c r="K27" i="42"/>
  <c r="J27" i="42"/>
  <c r="I27" i="42"/>
  <c r="H27" i="42"/>
  <c r="G27" i="42"/>
  <c r="F27" i="42"/>
  <c r="E27" i="42"/>
  <c r="D27" i="42"/>
  <c r="C27" i="42"/>
  <c r="Y27" i="40"/>
  <c r="X27" i="40"/>
  <c r="W27" i="40"/>
  <c r="V27" i="40"/>
  <c r="U27" i="40"/>
  <c r="T27" i="40"/>
  <c r="S27" i="40"/>
  <c r="R27" i="40"/>
  <c r="Q27" i="40"/>
  <c r="P27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Y27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C27" i="39"/>
  <c r="Y27" i="38"/>
  <c r="X27" i="38"/>
  <c r="W27" i="38"/>
  <c r="V27" i="38"/>
  <c r="U27" i="38"/>
  <c r="T27" i="38"/>
  <c r="S27" i="38"/>
  <c r="R27" i="38"/>
  <c r="Q27" i="38"/>
  <c r="P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Y27" i="36"/>
  <c r="X27" i="36"/>
  <c r="W27" i="36"/>
  <c r="V27" i="36"/>
  <c r="U27" i="36"/>
  <c r="T27" i="36"/>
  <c r="S27" i="36"/>
  <c r="R27" i="36"/>
  <c r="Q27" i="36"/>
  <c r="P27" i="36"/>
  <c r="O27" i="36"/>
  <c r="N27" i="36"/>
  <c r="M27" i="36"/>
  <c r="L27" i="36"/>
  <c r="K27" i="36"/>
  <c r="J27" i="36"/>
  <c r="I27" i="36"/>
  <c r="H27" i="36"/>
  <c r="G27" i="36"/>
  <c r="F27" i="36"/>
  <c r="E27" i="36"/>
  <c r="D27" i="36"/>
  <c r="C27" i="36"/>
  <c r="Y27" i="35"/>
  <c r="X27" i="35"/>
  <c r="W27" i="35"/>
  <c r="V27" i="35"/>
  <c r="U27" i="35"/>
  <c r="T27" i="35"/>
  <c r="S27" i="35"/>
  <c r="R27" i="35"/>
  <c r="Q27" i="35"/>
  <c r="P27" i="35"/>
  <c r="O27" i="35"/>
  <c r="N27" i="35"/>
  <c r="M27" i="35"/>
  <c r="L27" i="35"/>
  <c r="K27" i="35"/>
  <c r="J27" i="35"/>
  <c r="I27" i="35"/>
  <c r="H27" i="35"/>
  <c r="G27" i="35"/>
  <c r="F27" i="35"/>
  <c r="E27" i="35"/>
  <c r="D27" i="35"/>
  <c r="C27" i="35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K27" i="34"/>
  <c r="J27" i="34"/>
  <c r="I27" i="34"/>
  <c r="H27" i="34"/>
  <c r="G27" i="34"/>
  <c r="F27" i="34"/>
  <c r="E27" i="34"/>
  <c r="D27" i="34"/>
  <c r="C27" i="34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C27" i="32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C27" i="31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C27" i="30"/>
  <c r="Y27" i="29"/>
  <c r="X27" i="29"/>
  <c r="W27" i="29"/>
  <c r="V27" i="29"/>
  <c r="U27" i="29"/>
  <c r="T27" i="29"/>
  <c r="S27" i="29"/>
  <c r="R27" i="29"/>
  <c r="Q27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Y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Y27" i="16"/>
  <c r="X27" i="16"/>
  <c r="W27" i="16"/>
  <c r="V27" i="16"/>
  <c r="U27" i="16"/>
  <c r="T27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27" i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C27" i="4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C27" i="5"/>
</calcChain>
</file>

<file path=xl/sharedStrings.xml><?xml version="1.0" encoding="utf-8"?>
<sst xmlns="http://schemas.openxmlformats.org/spreadsheetml/2006/main" count="297" uniqueCount="65">
  <si>
    <t>ปีที่เข้า</t>
  </si>
  <si>
    <t>ปีที่ศึกษา</t>
  </si>
  <si>
    <t>จบ</t>
  </si>
  <si>
    <t>ศิลปะและการออกแบบ</t>
  </si>
  <si>
    <t>รวม</t>
  </si>
  <si>
    <t>ปรับปรุง เป็น รปศ.</t>
  </si>
  <si>
    <t>รัฐประศาสนศาสตร์ แขนง รัฐประศาสนศาสตร์</t>
  </si>
  <si>
    <t>*</t>
  </si>
  <si>
    <t>การศึกษาปฐมวัย</t>
  </si>
  <si>
    <t>นิติศาสตร์</t>
  </si>
  <si>
    <t>การบัญชี</t>
  </si>
  <si>
    <t>พลศึกษา</t>
  </si>
  <si>
    <t>ดนตรีศึกษา</t>
  </si>
  <si>
    <t>สังคมศึกษา</t>
  </si>
  <si>
    <t>การสอนภาษาจีน</t>
  </si>
  <si>
    <t>การพัฒนาชุมชน</t>
  </si>
  <si>
    <t>เศรษฐศาสตร์การเงินการคลัง</t>
  </si>
  <si>
    <t>การบริหารธุรกิจระหว่างประเทศ</t>
  </si>
  <si>
    <t>การท่องเที่ยวและการโรงแรม</t>
  </si>
  <si>
    <t>คอมพิวเตอร์ธุรกิจ</t>
  </si>
  <si>
    <t>การตลาด</t>
  </si>
  <si>
    <t>การจัดการ</t>
  </si>
  <si>
    <t>บรรณรักษ์ศาสตร์และสารสนเทศศาสตร์</t>
  </si>
  <si>
    <t>ภาษาไทยเพื่อการสื่อสาร</t>
  </si>
  <si>
    <t>นิเทศศาสตร์ แขนงวิทยุกระจายเสียงและวิทยุโทรทัศน์</t>
  </si>
  <si>
    <t>นิเทศศาสตร์</t>
  </si>
  <si>
    <t>ประวัติศาสตร์</t>
  </si>
  <si>
    <t>ภาษาอังกฤษธุรกิจ</t>
  </si>
  <si>
    <t>ภาษาญี่ปุ่น</t>
  </si>
  <si>
    <t>ภาษาจีน</t>
  </si>
  <si>
    <t>ภาษาอังกฤษ</t>
  </si>
  <si>
    <t>ภาษาไทย</t>
  </si>
  <si>
    <t>คอมพิวเตอร์ศึกษา</t>
  </si>
  <si>
    <t>คณิตศาสตร์</t>
  </si>
  <si>
    <t>การประถมศึกษา</t>
  </si>
  <si>
    <t>เทคโนโลยี แขนงวิชาการออกแบบผลิตภัณฑ์อุตสาหกรรม</t>
  </si>
  <si>
    <t>เทคโนโลยี แขนงเทคโนโลยีก่อสร้าง</t>
  </si>
  <si>
    <t>เทคโนโลยี แขนงการจัดการอุตสาหกรรม</t>
  </si>
  <si>
    <t>สาธารณสุขชุมชน</t>
  </si>
  <si>
    <t>วิทยาศาสตร์และเทคโนโลยีการอาหาร</t>
  </si>
  <si>
    <t>เทคโนโลยีการเกษตร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</si>
  <si>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</si>
  <si>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</si>
  <si>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</si>
  <si>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วิศวกรรมซอฟต์แวร์</t>
  </si>
  <si>
    <t>เทคโนโลยีสารสนเทศ</t>
  </si>
  <si>
    <t>วิทยาการคอมพิวเตอร์</t>
  </si>
  <si>
    <t>สถิติประยุกต์</t>
  </si>
  <si>
    <t>เทคโนโลยีโยธาและสถาปัตยกรรม ปรับปรุง 2559</t>
  </si>
  <si>
    <t>เทคโนโลยีออกแบบผลิตภัณฑ์และบรรจุภัณฑ์ ปรับปรุง 2559</t>
  </si>
  <si>
    <t>เทคโนโลยีการจัดการอุตสาหกรรม ปรับปรุง 2559</t>
  </si>
  <si>
    <t>วิทยาศาสตร์ทั่วไป/วิทยาศาสตร์</t>
  </si>
  <si>
    <t>การจัดการทั่วไป</t>
  </si>
  <si>
    <t>การบริหารธุรกิจ แขนงวิชาการบริหารทรัพยากรมนุษย์</t>
  </si>
  <si>
    <t>การบริหารธุรกิจ แขนงวิชาคอมพิวเตอร์ธุรกิจ</t>
  </si>
  <si>
    <t>การบริหารธุรกิจ แขนงวิชาการบัญชี</t>
  </si>
  <si>
    <t>ออกแบบผลิตภัณฑ์อุตสาหกรรม</t>
  </si>
  <si>
    <t>เทคโนโลยีอุตสาหกรรม แขนงเทคโนโลยีก่อสร้าง</t>
  </si>
  <si>
    <t>เทคโนโลยีอุตสาหกรรม แขนงการจัดการอุตสาหกรรม</t>
  </si>
  <si>
    <t>นิเทศศาสตร์ แขนงวิชาการประชาสัมพันธ์</t>
  </si>
  <si>
    <t>นิเทศศาสตรบัณฑิต แขนงวิชาการประชาสัมพันธ์</t>
  </si>
  <si>
    <t>การบริหารธุรกิจ แขนงการจัดการธุรกิจ</t>
  </si>
  <si>
    <t>คบ. 2 ปี</t>
  </si>
  <si>
    <t>รับปริญญา</t>
  </si>
  <si>
    <t>อุตสาหกรรมศิลป์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</si>
</sst>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0"/>
      <name val="Arial"/>
      <family val="2"/>
    </font>
    <font>
      <sz val="12"/>
      <color theme="1"/>
      <name val="Tahoma"/>
      <family val="2"/>
      <charset val="222"/>
      <scheme val="minor"/>
    </font>
    <font>
      <sz val="12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5" borderId="0" xfId="1" applyFill="1" applyBorder="1"/>
    <xf numFmtId="0" fontId="0" fillId="4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29"/>
  <sheetViews>
    <sheetView workbookViewId="0">
      <selection activeCell="G38" sqref="G38"/>
    </sheetView>
  </sheetViews>
  <sheetFormatPr defaultRowHeight="14.25" x14ac:dyDescent="0.2"/>
  <cols>
    <col min="1" max="1" width="3.25" style="6" customWidth="1"/>
    <col min="2" max="2" width="10.125" style="6" customWidth="1"/>
    <col min="3" max="25" width="4.875" style="6" bestFit="1" customWidth="1"/>
    <col min="26" max="16384" width="9" style="1"/>
  </cols>
  <sheetData>
    <row r="1" spans="1:25" s="21" customFormat="1" x14ac:dyDescent="0.2">
      <c r="A1" s="16"/>
      <c r="B1" s="14" t="s">
        <v>64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1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2">
      <c r="B5" s="7">
        <v>2544</v>
      </c>
      <c r="C5" s="7"/>
      <c r="D5" s="7">
        <v>40</v>
      </c>
      <c r="E5" s="7">
        <v>40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2">
      <c r="B6" s="7">
        <v>2545</v>
      </c>
      <c r="C6" s="7"/>
      <c r="D6" s="7"/>
      <c r="E6" s="7">
        <v>40</v>
      </c>
      <c r="F6" s="7">
        <v>40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SUM(C9:C26)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0</v>
      </c>
      <c r="R27" s="22">
        <f t="shared" si="0"/>
        <v>0</v>
      </c>
      <c r="S27" s="22">
        <f t="shared" si="0"/>
        <v>0</v>
      </c>
      <c r="T27" s="22">
        <f t="shared" si="0"/>
        <v>0</v>
      </c>
      <c r="U27" s="22">
        <f t="shared" si="0"/>
        <v>0</v>
      </c>
      <c r="V27" s="22">
        <f t="shared" si="0"/>
        <v>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>
        <v>32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>
        <v>32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Y29"/>
  <sheetViews>
    <sheetView zoomScaleNormal="100" workbookViewId="0">
      <selection activeCell="V20" sqref="V20"/>
    </sheetView>
  </sheetViews>
  <sheetFormatPr defaultRowHeight="14.25" x14ac:dyDescent="0.2"/>
  <cols>
    <col min="1" max="1" width="1.6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4" t="s">
        <v>39</v>
      </c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21</v>
      </c>
      <c r="S19" s="7">
        <v>21</v>
      </c>
      <c r="T19" s="7">
        <v>12</v>
      </c>
      <c r="U19" s="7">
        <v>15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17</v>
      </c>
      <c r="T20" s="7">
        <v>12</v>
      </c>
      <c r="U20" s="7">
        <v>13</v>
      </c>
      <c r="V20" s="7">
        <v>17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14</v>
      </c>
      <c r="U21" s="7">
        <v>14</v>
      </c>
      <c r="V21" s="7">
        <v>13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9</v>
      </c>
      <c r="V22" s="7">
        <v>9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13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0</v>
      </c>
      <c r="R27" s="22">
        <f t="shared" si="0"/>
        <v>21</v>
      </c>
      <c r="S27" s="22">
        <f t="shared" si="0"/>
        <v>38</v>
      </c>
      <c r="T27" s="22">
        <f t="shared" si="0"/>
        <v>38</v>
      </c>
      <c r="U27" s="22">
        <f t="shared" si="0"/>
        <v>51</v>
      </c>
      <c r="V27" s="22">
        <f t="shared" si="0"/>
        <v>52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4" t="s">
        <v>38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91</v>
      </c>
      <c r="O15" s="7">
        <v>90</v>
      </c>
      <c r="P15" s="7">
        <v>63</v>
      </c>
      <c r="Q15" s="7">
        <v>59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184</v>
      </c>
      <c r="P16" s="7">
        <v>143</v>
      </c>
      <c r="Q16" s="7">
        <v>143</v>
      </c>
      <c r="R16" s="7">
        <v>137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161</v>
      </c>
      <c r="Q17" s="7">
        <v>109</v>
      </c>
      <c r="R17" s="7">
        <v>105</v>
      </c>
      <c r="S17" s="7">
        <v>105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204</v>
      </c>
      <c r="R18" s="7">
        <v>130</v>
      </c>
      <c r="S18" s="7">
        <v>129</v>
      </c>
      <c r="T18" s="7">
        <v>115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76</v>
      </c>
      <c r="S19" s="7">
        <v>74</v>
      </c>
      <c r="T19" s="7">
        <v>60</v>
      </c>
      <c r="U19" s="7">
        <v>60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116</v>
      </c>
      <c r="T20" s="7">
        <v>91</v>
      </c>
      <c r="U20" s="7">
        <v>88</v>
      </c>
      <c r="V20" s="7">
        <v>88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74</v>
      </c>
      <c r="U21" s="7">
        <v>63</v>
      </c>
      <c r="V21" s="7">
        <v>62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73</v>
      </c>
      <c r="V22" s="7">
        <v>70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58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91</v>
      </c>
      <c r="O27" s="22">
        <f t="shared" si="0"/>
        <v>274</v>
      </c>
      <c r="P27" s="22">
        <f t="shared" si="0"/>
        <v>367</v>
      </c>
      <c r="Q27" s="22">
        <f t="shared" si="0"/>
        <v>515</v>
      </c>
      <c r="R27" s="22">
        <f t="shared" si="0"/>
        <v>448</v>
      </c>
      <c r="S27" s="22">
        <f t="shared" si="0"/>
        <v>424</v>
      </c>
      <c r="T27" s="22">
        <f t="shared" si="0"/>
        <v>340</v>
      </c>
      <c r="U27" s="22">
        <f t="shared" si="0"/>
        <v>284</v>
      </c>
      <c r="V27" s="22">
        <f t="shared" si="0"/>
        <v>278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>
        <v>57</v>
      </c>
      <c r="S28" s="23">
        <v>126</v>
      </c>
      <c r="T28" s="23">
        <v>100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>
        <v>57</v>
      </c>
      <c r="T29" s="24">
        <v>126</v>
      </c>
      <c r="U29" s="24">
        <v>100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58</v>
      </c>
      <c r="C1" s="9"/>
      <c r="D1" s="9"/>
      <c r="E1" s="9"/>
      <c r="F1" s="9"/>
      <c r="G1" s="9"/>
      <c r="H1" s="9"/>
      <c r="I1" s="9"/>
      <c r="J1" s="9"/>
      <c r="K1" s="9"/>
      <c r="L1" s="9"/>
      <c r="M1" s="14" t="s">
        <v>37</v>
      </c>
      <c r="N1" s="9"/>
      <c r="O1" s="9"/>
      <c r="P1" s="9"/>
      <c r="Q1" s="9"/>
      <c r="R1" s="9"/>
      <c r="S1" s="14" t="s">
        <v>50</v>
      </c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21</v>
      </c>
      <c r="L12" s="7">
        <v>20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32</v>
      </c>
      <c r="M13" s="7">
        <v>31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58</v>
      </c>
      <c r="N14" s="7">
        <v>55</v>
      </c>
      <c r="O14" s="7">
        <v>39</v>
      </c>
      <c r="P14" s="7">
        <v>9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63</v>
      </c>
      <c r="O15" s="7">
        <v>61</v>
      </c>
      <c r="P15" s="7">
        <v>43</v>
      </c>
      <c r="Q15" s="7">
        <v>34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54</v>
      </c>
      <c r="P16" s="7">
        <v>40</v>
      </c>
      <c r="Q16" s="7">
        <v>34</v>
      </c>
      <c r="R16" s="7">
        <v>34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55</v>
      </c>
      <c r="Q17" s="7">
        <v>39</v>
      </c>
      <c r="R17" s="7">
        <v>36</v>
      </c>
      <c r="S17" s="7">
        <v>36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47</v>
      </c>
      <c r="R18" s="7">
        <v>29</v>
      </c>
      <c r="S18" s="7">
        <v>29</v>
      </c>
      <c r="T18" s="7">
        <v>24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29</v>
      </c>
      <c r="S19" s="7">
        <v>28</v>
      </c>
      <c r="T19" s="7">
        <v>21</v>
      </c>
      <c r="U19" s="7">
        <v>21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21</v>
      </c>
      <c r="T20" s="7">
        <v>17</v>
      </c>
      <c r="U20" s="7">
        <v>17</v>
      </c>
      <c r="V20" s="7">
        <v>21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14</v>
      </c>
      <c r="U21" s="7">
        <v>14</v>
      </c>
      <c r="V21" s="7">
        <v>14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8</v>
      </c>
      <c r="V22" s="7">
        <v>8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18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21</v>
      </c>
      <c r="L27" s="22">
        <f t="shared" si="0"/>
        <v>52</v>
      </c>
      <c r="M27" s="22">
        <f t="shared" si="0"/>
        <v>89</v>
      </c>
      <c r="N27" s="22">
        <f t="shared" si="0"/>
        <v>118</v>
      </c>
      <c r="O27" s="22">
        <f t="shared" si="0"/>
        <v>154</v>
      </c>
      <c r="P27" s="22">
        <f t="shared" si="0"/>
        <v>147</v>
      </c>
      <c r="Q27" s="22">
        <f t="shared" si="0"/>
        <v>154</v>
      </c>
      <c r="R27" s="22">
        <f t="shared" si="0"/>
        <v>128</v>
      </c>
      <c r="S27" s="22">
        <f t="shared" si="0"/>
        <v>114</v>
      </c>
      <c r="T27" s="22">
        <f t="shared" si="0"/>
        <v>76</v>
      </c>
      <c r="U27" s="22">
        <f t="shared" si="0"/>
        <v>60</v>
      </c>
      <c r="V27" s="22">
        <f t="shared" si="0"/>
        <v>61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>
        <v>15</v>
      </c>
      <c r="N28" s="23">
        <v>29</v>
      </c>
      <c r="O28" s="23"/>
      <c r="P28" s="23">
        <v>30</v>
      </c>
      <c r="Q28" s="23">
        <v>32</v>
      </c>
      <c r="R28" s="23">
        <v>27</v>
      </c>
      <c r="S28" s="23">
        <v>17</v>
      </c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15</v>
      </c>
      <c r="O29" s="24">
        <v>29</v>
      </c>
      <c r="P29" s="24"/>
      <c r="Q29" s="24">
        <v>30</v>
      </c>
      <c r="R29" s="24">
        <v>32</v>
      </c>
      <c r="S29" s="24">
        <v>27</v>
      </c>
      <c r="T29" s="24">
        <v>17</v>
      </c>
      <c r="U29" s="24"/>
      <c r="V29" s="24"/>
      <c r="W29" s="24"/>
      <c r="X29" s="24"/>
      <c r="Y29" s="24"/>
    </row>
  </sheetData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1.8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1" t="s">
        <v>57</v>
      </c>
      <c r="C1" s="9"/>
      <c r="D1" s="9"/>
      <c r="E1" s="9"/>
      <c r="F1" s="9"/>
      <c r="G1" s="9"/>
      <c r="H1" s="9"/>
      <c r="I1" s="9"/>
      <c r="J1" s="9"/>
      <c r="K1" s="9"/>
      <c r="L1" s="9"/>
      <c r="M1" s="14" t="s">
        <v>36</v>
      </c>
      <c r="N1" s="9"/>
      <c r="O1" s="9"/>
      <c r="P1" s="9"/>
      <c r="Q1" s="9"/>
      <c r="R1" s="9"/>
      <c r="S1" s="14" t="s">
        <v>48</v>
      </c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>
        <v>10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v>19</v>
      </c>
      <c r="G7" s="7">
        <v>15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8</v>
      </c>
      <c r="H8" s="7">
        <v>8</v>
      </c>
      <c r="I8" s="7">
        <v>4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10</v>
      </c>
      <c r="N14" s="7">
        <v>10</v>
      </c>
      <c r="O14" s="7">
        <v>10</v>
      </c>
      <c r="P14" s="7">
        <v>8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20</v>
      </c>
      <c r="O15" s="7">
        <v>20</v>
      </c>
      <c r="P15" s="7">
        <v>19</v>
      </c>
      <c r="Q15" s="7">
        <v>16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18</v>
      </c>
      <c r="P16" s="7">
        <v>14</v>
      </c>
      <c r="Q16" s="7">
        <v>10</v>
      </c>
      <c r="R16" s="7">
        <v>9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8</v>
      </c>
      <c r="Q17" s="7">
        <v>3</v>
      </c>
      <c r="R17" s="7">
        <v>3</v>
      </c>
      <c r="S17" s="7">
        <v>3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15</v>
      </c>
      <c r="R18" s="7">
        <v>14</v>
      </c>
      <c r="S18" s="7">
        <v>14</v>
      </c>
      <c r="T18" s="7">
        <v>12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12</v>
      </c>
      <c r="S19" s="7">
        <v>10</v>
      </c>
      <c r="T19" s="7">
        <v>6</v>
      </c>
      <c r="U19" s="7">
        <v>8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26</v>
      </c>
      <c r="T20" s="7">
        <v>23</v>
      </c>
      <c r="U20" s="7">
        <v>23</v>
      </c>
      <c r="V20" s="7">
        <v>26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25</v>
      </c>
      <c r="U21" s="7">
        <v>25</v>
      </c>
      <c r="V21" s="7">
        <v>25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24</v>
      </c>
      <c r="V22" s="7">
        <v>24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29</v>
      </c>
      <c r="G27" s="22">
        <f t="shared" si="0"/>
        <v>23</v>
      </c>
      <c r="H27" s="22">
        <f t="shared" si="0"/>
        <v>12</v>
      </c>
      <c r="I27" s="22">
        <f t="shared" si="0"/>
        <v>4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10</v>
      </c>
      <c r="N27" s="22">
        <f t="shared" si="0"/>
        <v>30</v>
      </c>
      <c r="O27" s="22">
        <f t="shared" si="0"/>
        <v>48</v>
      </c>
      <c r="P27" s="22">
        <f t="shared" si="0"/>
        <v>49</v>
      </c>
      <c r="Q27" s="22">
        <f t="shared" si="0"/>
        <v>44</v>
      </c>
      <c r="R27" s="22">
        <f t="shared" si="0"/>
        <v>38</v>
      </c>
      <c r="S27" s="22">
        <f t="shared" si="0"/>
        <v>53</v>
      </c>
      <c r="T27" s="22">
        <f t="shared" si="0"/>
        <v>66</v>
      </c>
      <c r="U27" s="22">
        <f t="shared" si="0"/>
        <v>80</v>
      </c>
      <c r="V27" s="22">
        <f t="shared" si="0"/>
        <v>96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>
        <v>10</v>
      </c>
      <c r="H28" s="23">
        <v>12</v>
      </c>
      <c r="I28" s="23">
        <v>6</v>
      </c>
      <c r="J28" s="23">
        <v>2</v>
      </c>
      <c r="K28" s="23"/>
      <c r="L28" s="23"/>
      <c r="M28" s="23"/>
      <c r="N28" s="23"/>
      <c r="O28" s="23"/>
      <c r="P28" s="23"/>
      <c r="Q28" s="23"/>
      <c r="R28" s="23">
        <f>6+13</f>
        <v>19</v>
      </c>
      <c r="S28" s="23">
        <v>8</v>
      </c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>
        <v>10</v>
      </c>
      <c r="I29" s="24">
        <v>12</v>
      </c>
      <c r="J29" s="24">
        <v>6</v>
      </c>
      <c r="K29" s="24">
        <v>2</v>
      </c>
      <c r="L29" s="24"/>
      <c r="M29" s="24"/>
      <c r="N29" s="24"/>
      <c r="O29" s="24"/>
      <c r="P29" s="24"/>
      <c r="Q29" s="24"/>
      <c r="R29" s="24">
        <v>19</v>
      </c>
      <c r="S29" s="24">
        <v>8</v>
      </c>
      <c r="T29" s="24"/>
      <c r="U29" s="24"/>
      <c r="V29" s="24"/>
      <c r="W29" s="24"/>
      <c r="X29" s="24"/>
      <c r="Y29" s="24"/>
    </row>
  </sheetData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1.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1" t="s">
        <v>56</v>
      </c>
      <c r="C1" s="9"/>
      <c r="D1" s="9"/>
      <c r="E1" s="9"/>
      <c r="F1" s="9"/>
      <c r="G1" s="9"/>
      <c r="H1" s="9"/>
      <c r="I1" s="9"/>
      <c r="J1" s="9"/>
      <c r="K1" s="9"/>
      <c r="L1" s="14" t="s">
        <v>35</v>
      </c>
      <c r="M1" s="9"/>
      <c r="N1" s="9"/>
      <c r="O1" s="9"/>
      <c r="P1" s="9"/>
      <c r="Q1" s="9"/>
      <c r="R1" s="9"/>
      <c r="S1" s="14" t="s">
        <v>49</v>
      </c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18</v>
      </c>
      <c r="I9" s="7">
        <v>18</v>
      </c>
      <c r="J9" s="7">
        <v>18</v>
      </c>
      <c r="K9" s="7">
        <v>18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22</v>
      </c>
      <c r="J10" s="7">
        <v>19</v>
      </c>
      <c r="K10" s="7">
        <v>19</v>
      </c>
      <c r="L10" s="7">
        <v>19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13</v>
      </c>
      <c r="K11" s="7">
        <v>12</v>
      </c>
      <c r="L11" s="7">
        <v>12</v>
      </c>
      <c r="M11" s="7">
        <v>11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10</v>
      </c>
      <c r="L12" s="7">
        <v>10</v>
      </c>
      <c r="M12" s="7">
        <v>8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14</v>
      </c>
      <c r="M13" s="7">
        <v>10</v>
      </c>
      <c r="N13" s="7">
        <v>9</v>
      </c>
      <c r="O13" s="7">
        <v>9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9</v>
      </c>
      <c r="N14" s="7">
        <v>7</v>
      </c>
      <c r="O14" s="7">
        <v>5</v>
      </c>
      <c r="P14" s="7">
        <v>5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13</v>
      </c>
      <c r="O15" s="7">
        <v>12</v>
      </c>
      <c r="P15" s="7">
        <v>10</v>
      </c>
      <c r="Q15" s="7">
        <v>5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10</v>
      </c>
      <c r="P16" s="7">
        <v>7</v>
      </c>
      <c r="Q16" s="7">
        <v>6</v>
      </c>
      <c r="R16" s="7">
        <v>6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19</v>
      </c>
      <c r="Q17" s="7">
        <v>11</v>
      </c>
      <c r="R17" s="7">
        <v>11</v>
      </c>
      <c r="S17" s="7">
        <v>11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14</v>
      </c>
      <c r="R18" s="7">
        <v>9</v>
      </c>
      <c r="S18" s="7">
        <v>8</v>
      </c>
      <c r="T18" s="7">
        <v>6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16</v>
      </c>
      <c r="S19" s="7">
        <v>16</v>
      </c>
      <c r="T19" s="7">
        <v>9</v>
      </c>
      <c r="U19" s="7">
        <v>9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11</v>
      </c>
      <c r="T20" s="7">
        <v>10</v>
      </c>
      <c r="U20" s="7">
        <v>9</v>
      </c>
      <c r="V20" s="7">
        <v>10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11</v>
      </c>
      <c r="U21" s="7">
        <v>11</v>
      </c>
      <c r="V21" s="7">
        <v>9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10</v>
      </c>
      <c r="V22" s="7">
        <v>10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18</v>
      </c>
      <c r="I27" s="22">
        <f t="shared" si="0"/>
        <v>40</v>
      </c>
      <c r="J27" s="22">
        <f t="shared" si="0"/>
        <v>50</v>
      </c>
      <c r="K27" s="22">
        <f t="shared" si="0"/>
        <v>59</v>
      </c>
      <c r="L27" s="22">
        <f t="shared" si="0"/>
        <v>55</v>
      </c>
      <c r="M27" s="22">
        <f t="shared" si="0"/>
        <v>38</v>
      </c>
      <c r="N27" s="22">
        <f t="shared" si="0"/>
        <v>29</v>
      </c>
      <c r="O27" s="22">
        <f t="shared" si="0"/>
        <v>36</v>
      </c>
      <c r="P27" s="22">
        <f t="shared" si="0"/>
        <v>41</v>
      </c>
      <c r="Q27" s="22">
        <f t="shared" si="0"/>
        <v>36</v>
      </c>
      <c r="R27" s="22">
        <f t="shared" si="0"/>
        <v>42</v>
      </c>
      <c r="S27" s="22">
        <f t="shared" si="0"/>
        <v>46</v>
      </c>
      <c r="T27" s="22">
        <f t="shared" si="0"/>
        <v>36</v>
      </c>
      <c r="U27" s="22">
        <f t="shared" si="0"/>
        <v>39</v>
      </c>
      <c r="V27" s="22">
        <f t="shared" si="0"/>
        <v>40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>
        <v>7</v>
      </c>
      <c r="M28" s="23">
        <v>3</v>
      </c>
      <c r="N28" s="23">
        <v>8</v>
      </c>
      <c r="O28" s="23">
        <v>2</v>
      </c>
      <c r="P28" s="23">
        <v>5</v>
      </c>
      <c r="Q28" s="23">
        <v>1</v>
      </c>
      <c r="R28" s="23">
        <v>3</v>
      </c>
      <c r="S28" s="23">
        <v>6</v>
      </c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>
        <v>7</v>
      </c>
      <c r="N29" s="24">
        <v>3</v>
      </c>
      <c r="O29" s="24">
        <v>8</v>
      </c>
      <c r="P29" s="24">
        <v>2</v>
      </c>
      <c r="Q29" s="24">
        <v>5</v>
      </c>
      <c r="R29" s="24">
        <v>1</v>
      </c>
      <c r="S29" s="24">
        <v>3</v>
      </c>
      <c r="T29" s="24">
        <v>6</v>
      </c>
      <c r="U29" s="24"/>
      <c r="V29" s="24"/>
      <c r="W29" s="24"/>
      <c r="X29" s="24"/>
      <c r="Y29" s="24"/>
    </row>
  </sheetData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1.5" style="6" customWidth="1"/>
    <col min="2" max="2" width="10.125" style="6" customWidth="1"/>
    <col min="3" max="25" width="4.875" style="6" bestFit="1" customWidth="1"/>
    <col min="26" max="16384" width="9" style="1"/>
  </cols>
  <sheetData>
    <row r="1" spans="1:25" x14ac:dyDescent="0.2">
      <c r="B1" s="9"/>
      <c r="C1" s="9"/>
      <c r="D1" s="9"/>
      <c r="E1" s="9"/>
      <c r="F1" s="9"/>
      <c r="G1" s="9"/>
      <c r="H1" s="14" t="s">
        <v>8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1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26" customFormat="1" x14ac:dyDescent="0.2">
      <c r="A4" s="27"/>
      <c r="B4" s="15">
        <v>2543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s="26" customFormat="1" x14ac:dyDescent="0.2">
      <c r="A5" s="27"/>
      <c r="B5" s="15">
        <v>2544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s="26" customFormat="1" x14ac:dyDescent="0.2">
      <c r="A6" s="27"/>
      <c r="B6" s="15">
        <v>2545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s="26" customFormat="1" x14ac:dyDescent="0.2">
      <c r="A7" s="27"/>
      <c r="B7" s="15">
        <v>2546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s="26" customFormat="1" x14ac:dyDescent="0.2">
      <c r="A8" s="27"/>
      <c r="B8" s="15">
        <v>2547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s="26" customFormat="1" x14ac:dyDescent="0.2">
      <c r="A9" s="27"/>
      <c r="B9" s="15">
        <v>2548</v>
      </c>
      <c r="C9" s="15"/>
      <c r="D9" s="15"/>
      <c r="E9" s="15"/>
      <c r="F9" s="15"/>
      <c r="G9" s="15"/>
      <c r="H9" s="15">
        <v>38</v>
      </c>
      <c r="I9" s="15">
        <v>38</v>
      </c>
      <c r="J9" s="15">
        <v>39</v>
      </c>
      <c r="K9" s="15">
        <v>39</v>
      </c>
      <c r="L9" s="15">
        <v>39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s="26" customFormat="1" x14ac:dyDescent="0.2">
      <c r="A10" s="27"/>
      <c r="B10" s="15">
        <v>2549</v>
      </c>
      <c r="C10" s="15"/>
      <c r="D10" s="15"/>
      <c r="E10" s="15"/>
      <c r="F10" s="15"/>
      <c r="G10" s="15"/>
      <c r="H10" s="15"/>
      <c r="I10" s="15">
        <v>34</v>
      </c>
      <c r="J10" s="15">
        <v>31</v>
      </c>
      <c r="K10" s="15">
        <v>30</v>
      </c>
      <c r="L10" s="15">
        <v>31</v>
      </c>
      <c r="M10" s="15">
        <v>25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s="26" customFormat="1" x14ac:dyDescent="0.2">
      <c r="A11" s="27"/>
      <c r="B11" s="15">
        <v>2550</v>
      </c>
      <c r="C11" s="15"/>
      <c r="D11" s="15"/>
      <c r="E11" s="15"/>
      <c r="F11" s="15"/>
      <c r="G11" s="15"/>
      <c r="H11" s="15"/>
      <c r="I11" s="15"/>
      <c r="J11" s="15">
        <v>34</v>
      </c>
      <c r="K11" s="15">
        <v>30</v>
      </c>
      <c r="L11" s="15">
        <v>30</v>
      </c>
      <c r="M11" s="15">
        <v>284</v>
      </c>
      <c r="N11" s="15">
        <v>25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s="26" customFormat="1" x14ac:dyDescent="0.2">
      <c r="A12" s="27"/>
      <c r="B12" s="15">
        <v>2551</v>
      </c>
      <c r="C12" s="15"/>
      <c r="D12" s="15"/>
      <c r="E12" s="15"/>
      <c r="F12" s="15"/>
      <c r="G12" s="15"/>
      <c r="H12" s="15"/>
      <c r="I12" s="15"/>
      <c r="J12" s="15"/>
      <c r="K12" s="15">
        <v>42</v>
      </c>
      <c r="L12" s="15">
        <v>41</v>
      </c>
      <c r="M12" s="15">
        <v>86</v>
      </c>
      <c r="N12" s="15">
        <v>31</v>
      </c>
      <c r="O12" s="15">
        <v>31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s="26" customFormat="1" x14ac:dyDescent="0.2">
      <c r="A13" s="27"/>
      <c r="B13" s="15">
        <v>2552</v>
      </c>
      <c r="C13" s="15"/>
      <c r="D13" s="15"/>
      <c r="E13" s="15"/>
      <c r="F13" s="15"/>
      <c r="G13" s="15"/>
      <c r="H13" s="15"/>
      <c r="I13" s="15"/>
      <c r="J13" s="15"/>
      <c r="K13" s="15"/>
      <c r="L13" s="15">
        <f>95+44</f>
        <v>139</v>
      </c>
      <c r="M13" s="15">
        <v>173</v>
      </c>
      <c r="N13" s="15">
        <v>99</v>
      </c>
      <c r="O13" s="15">
        <v>99</v>
      </c>
      <c r="P13" s="15">
        <v>94</v>
      </c>
      <c r="Q13" s="15"/>
      <c r="R13" s="15"/>
      <c r="S13" s="15"/>
      <c r="T13" s="15"/>
      <c r="U13" s="15"/>
      <c r="V13" s="15"/>
      <c r="W13" s="15"/>
      <c r="X13" s="15"/>
      <c r="Y13" s="15"/>
    </row>
    <row r="14" spans="1:25" s="26" customFormat="1" x14ac:dyDescent="0.2">
      <c r="A14" s="27"/>
      <c r="B14" s="15">
        <v>2553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>
        <v>215</v>
      </c>
      <c r="N14" s="15">
        <v>111</v>
      </c>
      <c r="O14" s="15">
        <v>169</v>
      </c>
      <c r="P14" s="15">
        <v>93</v>
      </c>
      <c r="Q14" s="15">
        <v>150</v>
      </c>
      <c r="R14" s="15"/>
      <c r="S14" s="15"/>
      <c r="T14" s="15"/>
      <c r="U14" s="15"/>
      <c r="V14" s="15"/>
      <c r="W14" s="15"/>
      <c r="X14" s="15"/>
      <c r="Y14" s="15"/>
    </row>
    <row r="15" spans="1:25" s="26" customFormat="1" x14ac:dyDescent="0.2">
      <c r="A15" s="27"/>
      <c r="B15" s="15">
        <v>2554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v>114</v>
      </c>
      <c r="O15" s="15">
        <v>114</v>
      </c>
      <c r="P15" s="15">
        <v>100</v>
      </c>
      <c r="Q15" s="15">
        <v>108</v>
      </c>
      <c r="R15" s="15">
        <v>107</v>
      </c>
      <c r="S15" s="15"/>
      <c r="T15" s="15"/>
      <c r="U15" s="15"/>
      <c r="V15" s="15"/>
      <c r="W15" s="15"/>
      <c r="X15" s="15"/>
      <c r="Y15" s="15"/>
    </row>
    <row r="16" spans="1:25" s="26" customFormat="1" x14ac:dyDescent="0.2">
      <c r="A16" s="27"/>
      <c r="B16" s="15">
        <v>2555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>
        <v>118</v>
      </c>
      <c r="P16" s="15">
        <v>106</v>
      </c>
      <c r="Q16" s="15">
        <v>97</v>
      </c>
      <c r="R16" s="15">
        <v>96</v>
      </c>
      <c r="S16" s="15">
        <v>95</v>
      </c>
      <c r="T16" s="15"/>
      <c r="U16" s="15"/>
      <c r="V16" s="15"/>
      <c r="W16" s="15"/>
      <c r="X16" s="15"/>
      <c r="Y16" s="15"/>
    </row>
    <row r="17" spans="1:25" s="26" customFormat="1" x14ac:dyDescent="0.2">
      <c r="A17" s="27"/>
      <c r="B17" s="15">
        <v>2556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>
        <v>130</v>
      </c>
      <c r="Q17" s="15">
        <v>112</v>
      </c>
      <c r="R17" s="15">
        <v>105</v>
      </c>
      <c r="S17" s="15">
        <v>105</v>
      </c>
      <c r="T17" s="15">
        <v>105</v>
      </c>
      <c r="U17" s="15"/>
      <c r="V17" s="15"/>
      <c r="W17" s="15"/>
      <c r="X17" s="15"/>
      <c r="Y17" s="15"/>
    </row>
    <row r="18" spans="1:25" s="26" customFormat="1" x14ac:dyDescent="0.2">
      <c r="A18" s="27"/>
      <c r="B18" s="15">
        <v>2557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>
        <v>129</v>
      </c>
      <c r="R18" s="15">
        <v>109</v>
      </c>
      <c r="S18" s="15">
        <v>107</v>
      </c>
      <c r="T18" s="15">
        <v>107</v>
      </c>
      <c r="U18" s="15">
        <v>106</v>
      </c>
      <c r="V18" s="15"/>
      <c r="W18" s="15"/>
      <c r="X18" s="15"/>
      <c r="Y18" s="15"/>
    </row>
    <row r="19" spans="1:25" s="26" customFormat="1" x14ac:dyDescent="0.2">
      <c r="A19" s="27"/>
      <c r="B19" s="15">
        <v>2558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>
        <v>91</v>
      </c>
      <c r="S19" s="15">
        <v>88</v>
      </c>
      <c r="T19" s="15">
        <v>86</v>
      </c>
      <c r="U19" s="15">
        <v>85</v>
      </c>
      <c r="V19" s="15">
        <v>86</v>
      </c>
      <c r="W19" s="15"/>
      <c r="X19" s="15"/>
      <c r="Y19" s="15"/>
    </row>
    <row r="20" spans="1:25" s="26" customFormat="1" x14ac:dyDescent="0.2">
      <c r="A20" s="27"/>
      <c r="B20" s="15">
        <v>2559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>
        <v>90</v>
      </c>
      <c r="T20" s="15">
        <v>92</v>
      </c>
      <c r="U20" s="15">
        <v>89</v>
      </c>
      <c r="V20" s="15">
        <v>93</v>
      </c>
      <c r="W20" s="15"/>
      <c r="X20" s="15"/>
      <c r="Y20" s="15"/>
    </row>
    <row r="21" spans="1:25" s="26" customFormat="1" x14ac:dyDescent="0.2">
      <c r="A21" s="27"/>
      <c r="B21" s="15">
        <v>2560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>
        <v>60</v>
      </c>
      <c r="U21" s="15">
        <v>59</v>
      </c>
      <c r="V21" s="15">
        <v>58</v>
      </c>
      <c r="W21" s="15"/>
      <c r="X21" s="15"/>
      <c r="Y21" s="15"/>
    </row>
    <row r="22" spans="1:25" s="26" customFormat="1" x14ac:dyDescent="0.2">
      <c r="A22" s="27"/>
      <c r="B22" s="15">
        <v>2561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v>63</v>
      </c>
      <c r="V22" s="15">
        <v>60</v>
      </c>
      <c r="W22" s="15"/>
      <c r="X22" s="15"/>
      <c r="Y22" s="15"/>
    </row>
    <row r="23" spans="1:25" s="26" customFormat="1" x14ac:dyDescent="0.2">
      <c r="A23" s="27"/>
      <c r="B23" s="15">
        <v>2562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>
        <v>69</v>
      </c>
      <c r="W23" s="15"/>
      <c r="X23" s="15"/>
      <c r="Y23" s="15"/>
    </row>
    <row r="24" spans="1:25" s="26" customFormat="1" x14ac:dyDescent="0.2">
      <c r="A24" s="27"/>
      <c r="B24" s="15">
        <v>2563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s="26" customFormat="1" x14ac:dyDescent="0.2">
      <c r="A25" s="27"/>
      <c r="B25" s="15">
        <v>2564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s="26" customFormat="1" x14ac:dyDescent="0.2">
      <c r="A26" s="27"/>
      <c r="B26" s="15">
        <v>2565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38</v>
      </c>
      <c r="I27" s="22">
        <f t="shared" si="0"/>
        <v>72</v>
      </c>
      <c r="J27" s="22">
        <f t="shared" si="0"/>
        <v>104</v>
      </c>
      <c r="K27" s="22">
        <f t="shared" si="0"/>
        <v>141</v>
      </c>
      <c r="L27" s="22">
        <f t="shared" si="0"/>
        <v>280</v>
      </c>
      <c r="M27" s="22">
        <f t="shared" si="0"/>
        <v>783</v>
      </c>
      <c r="N27" s="22">
        <f t="shared" si="0"/>
        <v>380</v>
      </c>
      <c r="O27" s="22">
        <f t="shared" si="0"/>
        <v>531</v>
      </c>
      <c r="P27" s="22">
        <f t="shared" si="0"/>
        <v>523</v>
      </c>
      <c r="Q27" s="22">
        <f t="shared" si="0"/>
        <v>596</v>
      </c>
      <c r="R27" s="22">
        <f t="shared" si="0"/>
        <v>508</v>
      </c>
      <c r="S27" s="22">
        <f t="shared" si="0"/>
        <v>485</v>
      </c>
      <c r="T27" s="22">
        <f t="shared" si="0"/>
        <v>450</v>
      </c>
      <c r="U27" s="22">
        <f t="shared" si="0"/>
        <v>402</v>
      </c>
      <c r="V27" s="22">
        <f t="shared" si="0"/>
        <v>366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>
        <v>22</v>
      </c>
      <c r="N28" s="23">
        <v>16</v>
      </c>
      <c r="O28" s="23">
        <v>20</v>
      </c>
      <c r="P28" s="23">
        <v>68</v>
      </c>
      <c r="Q28" s="23">
        <v>111</v>
      </c>
      <c r="R28" s="23">
        <v>157</v>
      </c>
      <c r="S28" s="23">
        <v>95</v>
      </c>
      <c r="T28" s="23">
        <v>87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22</v>
      </c>
      <c r="O29" s="24">
        <v>16</v>
      </c>
      <c r="P29" s="24">
        <v>20</v>
      </c>
      <c r="Q29" s="24">
        <v>68</v>
      </c>
      <c r="R29" s="24">
        <v>111</v>
      </c>
      <c r="S29" s="24">
        <v>157</v>
      </c>
      <c r="T29" s="24">
        <v>95</v>
      </c>
      <c r="U29" s="24">
        <v>87</v>
      </c>
      <c r="V29" s="24"/>
      <c r="W29" s="24"/>
      <c r="X29" s="24"/>
      <c r="Y29" s="24"/>
    </row>
  </sheetData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1.6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14" t="s">
        <v>33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11</v>
      </c>
      <c r="H8" s="7">
        <v>11</v>
      </c>
      <c r="I8" s="7">
        <v>11</v>
      </c>
      <c r="J8" s="7">
        <v>11</v>
      </c>
      <c r="K8" s="7">
        <v>11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50</v>
      </c>
      <c r="I9" s="7">
        <v>50</v>
      </c>
      <c r="J9" s="7">
        <v>49</v>
      </c>
      <c r="K9" s="7">
        <v>48</v>
      </c>
      <c r="L9" s="7">
        <v>49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29</v>
      </c>
      <c r="J10" s="7">
        <v>27</v>
      </c>
      <c r="K10" s="7">
        <v>27</v>
      </c>
      <c r="L10" s="7">
        <v>28</v>
      </c>
      <c r="M10" s="7">
        <v>22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26</v>
      </c>
      <c r="K11" s="7">
        <v>26</v>
      </c>
      <c r="L11" s="7">
        <v>25</v>
      </c>
      <c r="M11" s="7">
        <v>19</v>
      </c>
      <c r="N11" s="7">
        <v>18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25</v>
      </c>
      <c r="L12" s="7">
        <v>25</v>
      </c>
      <c r="M12" s="7">
        <v>22</v>
      </c>
      <c r="N12" s="7">
        <v>21</v>
      </c>
      <c r="O12" s="7">
        <v>21</v>
      </c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f>97+6</f>
        <v>103</v>
      </c>
      <c r="M13" s="7">
        <v>82</v>
      </c>
      <c r="N13" s="7">
        <v>81</v>
      </c>
      <c r="O13" s="7">
        <v>80</v>
      </c>
      <c r="P13" s="7">
        <v>78</v>
      </c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206</v>
      </c>
      <c r="N14" s="7">
        <v>199</v>
      </c>
      <c r="O14" s="7">
        <v>191</v>
      </c>
      <c r="P14" s="7">
        <v>171</v>
      </c>
      <c r="Q14" s="7">
        <v>174</v>
      </c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172</v>
      </c>
      <c r="O15" s="7">
        <v>171</v>
      </c>
      <c r="P15" s="7">
        <v>144</v>
      </c>
      <c r="Q15" s="7">
        <v>149</v>
      </c>
      <c r="R15" s="7">
        <v>150</v>
      </c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168</v>
      </c>
      <c r="P16" s="7">
        <v>147</v>
      </c>
      <c r="Q16" s="7">
        <v>145</v>
      </c>
      <c r="R16" s="7">
        <v>145</v>
      </c>
      <c r="S16" s="7">
        <v>145</v>
      </c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135</v>
      </c>
      <c r="Q17" s="7">
        <v>121</v>
      </c>
      <c r="R17" s="7">
        <v>120</v>
      </c>
      <c r="S17" s="7">
        <v>120</v>
      </c>
      <c r="T17" s="7">
        <v>111</v>
      </c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124</v>
      </c>
      <c r="R18" s="7">
        <v>92</v>
      </c>
      <c r="S18" s="7">
        <v>91</v>
      </c>
      <c r="T18" s="7">
        <v>85</v>
      </c>
      <c r="U18" s="7">
        <v>91</v>
      </c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87</v>
      </c>
      <c r="S19" s="7">
        <v>85</v>
      </c>
      <c r="T19" s="7">
        <v>74</v>
      </c>
      <c r="U19" s="7">
        <v>74</v>
      </c>
      <c r="V19" s="7">
        <v>84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89</v>
      </c>
      <c r="T20" s="7">
        <v>79</v>
      </c>
      <c r="U20" s="7">
        <v>79</v>
      </c>
      <c r="V20" s="7">
        <v>92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60</v>
      </c>
      <c r="U21" s="7">
        <v>59</v>
      </c>
      <c r="V21" s="7">
        <v>61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61</v>
      </c>
      <c r="V22" s="7">
        <v>60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71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1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11</v>
      </c>
      <c r="H27" s="22">
        <f t="shared" si="0"/>
        <v>61</v>
      </c>
      <c r="I27" s="22">
        <f t="shared" si="0"/>
        <v>90</v>
      </c>
      <c r="J27" s="22">
        <f t="shared" si="0"/>
        <v>113</v>
      </c>
      <c r="K27" s="22">
        <f t="shared" si="0"/>
        <v>137</v>
      </c>
      <c r="L27" s="22">
        <f t="shared" si="0"/>
        <v>230</v>
      </c>
      <c r="M27" s="22">
        <f t="shared" si="0"/>
        <v>351</v>
      </c>
      <c r="N27" s="22">
        <f t="shared" si="0"/>
        <v>491</v>
      </c>
      <c r="O27" s="22">
        <f t="shared" si="0"/>
        <v>631</v>
      </c>
      <c r="P27" s="22">
        <f t="shared" si="0"/>
        <v>675</v>
      </c>
      <c r="Q27" s="22">
        <f t="shared" si="0"/>
        <v>713</v>
      </c>
      <c r="R27" s="22">
        <f t="shared" si="0"/>
        <v>594</v>
      </c>
      <c r="S27" s="22">
        <f t="shared" si="0"/>
        <v>530</v>
      </c>
      <c r="T27" s="22">
        <f t="shared" si="0"/>
        <v>409</v>
      </c>
      <c r="U27" s="22">
        <f t="shared" si="0"/>
        <v>364</v>
      </c>
      <c r="V27" s="22">
        <f t="shared" si="0"/>
        <v>368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1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>
        <v>10</v>
      </c>
      <c r="M28" s="23">
        <v>28</v>
      </c>
      <c r="N28" s="23">
        <v>20</v>
      </c>
      <c r="O28" s="23">
        <v>17</v>
      </c>
      <c r="P28" s="23">
        <v>16</v>
      </c>
      <c r="Q28" s="23">
        <v>70</v>
      </c>
      <c r="R28" s="23">
        <v>165</v>
      </c>
      <c r="S28" s="23">
        <v>146</v>
      </c>
      <c r="T28" s="23">
        <v>140</v>
      </c>
      <c r="U28" s="23"/>
      <c r="V28" s="23"/>
      <c r="W28" s="23"/>
      <c r="X28" s="23"/>
      <c r="Y28" s="23"/>
    </row>
    <row r="29" spans="1:25" s="31" customFormat="1" ht="21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>
        <v>10</v>
      </c>
      <c r="N29" s="24">
        <v>28</v>
      </c>
      <c r="O29" s="24">
        <v>20</v>
      </c>
      <c r="P29" s="24">
        <v>17</v>
      </c>
      <c r="Q29" s="24">
        <v>16</v>
      </c>
      <c r="R29" s="24">
        <v>70</v>
      </c>
      <c r="S29" s="24">
        <v>165</v>
      </c>
      <c r="T29" s="24">
        <v>146</v>
      </c>
      <c r="U29" s="24">
        <v>140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14" t="s">
        <v>62</v>
      </c>
      <c r="G1" s="9"/>
      <c r="H1" s="9"/>
      <c r="I1" s="9"/>
      <c r="J1" s="9"/>
      <c r="K1" s="14" t="s">
        <v>32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>
        <v>79</v>
      </c>
      <c r="E5" s="7">
        <v>79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v>71</v>
      </c>
      <c r="G7" s="7">
        <v>68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42</v>
      </c>
      <c r="H8" s="7">
        <v>42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26</v>
      </c>
      <c r="L12" s="7">
        <v>26</v>
      </c>
      <c r="M12" s="7">
        <v>22</v>
      </c>
      <c r="N12" s="7">
        <v>21</v>
      </c>
      <c r="O12" s="7">
        <v>31</v>
      </c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99</v>
      </c>
      <c r="M13" s="7">
        <v>77</v>
      </c>
      <c r="N13" s="7">
        <v>76</v>
      </c>
      <c r="O13" s="7">
        <v>75</v>
      </c>
      <c r="P13" s="7">
        <v>74</v>
      </c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132</v>
      </c>
      <c r="N14" s="7">
        <v>127</v>
      </c>
      <c r="O14" s="7">
        <v>117</v>
      </c>
      <c r="P14" s="7">
        <v>96</v>
      </c>
      <c r="Q14" s="7">
        <v>99</v>
      </c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134</v>
      </c>
      <c r="O15" s="7">
        <v>133</v>
      </c>
      <c r="P15" s="7">
        <v>111</v>
      </c>
      <c r="Q15" s="7">
        <v>107</v>
      </c>
      <c r="R15" s="7">
        <v>108</v>
      </c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119</v>
      </c>
      <c r="P16" s="7">
        <v>111</v>
      </c>
      <c r="Q16" s="7">
        <v>110</v>
      </c>
      <c r="R16" s="7">
        <v>108</v>
      </c>
      <c r="S16" s="7">
        <v>107</v>
      </c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104</v>
      </c>
      <c r="Q17" s="7">
        <v>87</v>
      </c>
      <c r="R17" s="7">
        <v>86</v>
      </c>
      <c r="S17" s="7">
        <v>86</v>
      </c>
      <c r="T17" s="7">
        <v>80</v>
      </c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123</v>
      </c>
      <c r="R18" s="7">
        <v>102</v>
      </c>
      <c r="S18" s="7">
        <v>100</v>
      </c>
      <c r="T18" s="7">
        <v>95</v>
      </c>
      <c r="U18" s="7">
        <v>99</v>
      </c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78</v>
      </c>
      <c r="S19" s="7">
        <v>78</v>
      </c>
      <c r="T19" s="7">
        <v>62</v>
      </c>
      <c r="U19" s="7">
        <v>62</v>
      </c>
      <c r="V19" s="7">
        <v>75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69</v>
      </c>
      <c r="T20" s="7">
        <v>60</v>
      </c>
      <c r="U20" s="7">
        <v>59</v>
      </c>
      <c r="V20" s="7">
        <v>66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57</v>
      </c>
      <c r="U21" s="7">
        <v>54</v>
      </c>
      <c r="V21" s="7">
        <v>55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19</v>
      </c>
      <c r="V22" s="7">
        <v>19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64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3" customFormat="1" ht="27" customHeight="1" x14ac:dyDescent="0.25">
      <c r="A27" s="32"/>
      <c r="B27" s="22" t="s">
        <v>4</v>
      </c>
      <c r="C27" s="22">
        <f t="shared" ref="C27:Y27" si="0">SUM(C4:C26)</f>
        <v>0</v>
      </c>
      <c r="D27" s="22">
        <f t="shared" si="0"/>
        <v>79</v>
      </c>
      <c r="E27" s="22">
        <f t="shared" si="0"/>
        <v>79</v>
      </c>
      <c r="F27" s="22">
        <f t="shared" si="0"/>
        <v>71</v>
      </c>
      <c r="G27" s="22">
        <f t="shared" si="0"/>
        <v>110</v>
      </c>
      <c r="H27" s="22">
        <f t="shared" si="0"/>
        <v>42</v>
      </c>
      <c r="I27" s="22">
        <f t="shared" si="0"/>
        <v>0</v>
      </c>
      <c r="J27" s="22">
        <f t="shared" si="0"/>
        <v>0</v>
      </c>
      <c r="K27" s="22">
        <f t="shared" si="0"/>
        <v>26</v>
      </c>
      <c r="L27" s="22">
        <f t="shared" si="0"/>
        <v>125</v>
      </c>
      <c r="M27" s="22">
        <f t="shared" si="0"/>
        <v>231</v>
      </c>
      <c r="N27" s="22">
        <f t="shared" si="0"/>
        <v>358</v>
      </c>
      <c r="O27" s="22">
        <f t="shared" si="0"/>
        <v>475</v>
      </c>
      <c r="P27" s="22">
        <f t="shared" si="0"/>
        <v>496</v>
      </c>
      <c r="Q27" s="22">
        <f t="shared" si="0"/>
        <v>526</v>
      </c>
      <c r="R27" s="22">
        <f t="shared" si="0"/>
        <v>482</v>
      </c>
      <c r="S27" s="22">
        <f t="shared" si="0"/>
        <v>440</v>
      </c>
      <c r="T27" s="22">
        <f t="shared" si="0"/>
        <v>354</v>
      </c>
      <c r="U27" s="22">
        <f t="shared" si="0"/>
        <v>293</v>
      </c>
      <c r="V27" s="22">
        <f t="shared" si="0"/>
        <v>279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3" customFormat="1" ht="27" customHeight="1" x14ac:dyDescent="0.25">
      <c r="A28" s="32"/>
      <c r="B28" s="23" t="s">
        <v>2</v>
      </c>
      <c r="C28" s="23"/>
      <c r="D28" s="23"/>
      <c r="E28" s="23"/>
      <c r="F28" s="23">
        <v>75</v>
      </c>
      <c r="G28" s="23"/>
      <c r="H28" s="23">
        <v>68</v>
      </c>
      <c r="I28" s="23">
        <v>32</v>
      </c>
      <c r="J28" s="23"/>
      <c r="K28" s="23"/>
      <c r="L28" s="23"/>
      <c r="M28" s="23"/>
      <c r="N28" s="23"/>
      <c r="O28" s="23"/>
      <c r="P28" s="23">
        <v>30</v>
      </c>
      <c r="Q28" s="23">
        <v>68</v>
      </c>
      <c r="R28" s="23">
        <v>87</v>
      </c>
      <c r="S28" s="23">
        <v>102</v>
      </c>
      <c r="T28" s="23">
        <v>100</v>
      </c>
      <c r="U28" s="23"/>
      <c r="V28" s="23"/>
      <c r="W28" s="23"/>
      <c r="X28" s="23"/>
      <c r="Y28" s="23"/>
    </row>
    <row r="29" spans="1:25" s="33" customFormat="1" ht="27" customHeight="1" x14ac:dyDescent="0.25">
      <c r="A29" s="32"/>
      <c r="B29" s="24" t="s">
        <v>63</v>
      </c>
      <c r="C29" s="24"/>
      <c r="D29" s="24"/>
      <c r="E29" s="24"/>
      <c r="F29" s="24"/>
      <c r="G29" s="24">
        <v>75</v>
      </c>
      <c r="H29" s="24"/>
      <c r="I29" s="24">
        <v>68</v>
      </c>
      <c r="J29" s="24">
        <v>32</v>
      </c>
      <c r="K29" s="24"/>
      <c r="L29" s="24"/>
      <c r="M29" s="24"/>
      <c r="N29" s="24"/>
      <c r="O29" s="24"/>
      <c r="P29" s="24"/>
      <c r="Q29" s="24">
        <v>30</v>
      </c>
      <c r="R29" s="24">
        <v>68</v>
      </c>
      <c r="S29" s="24">
        <v>87</v>
      </c>
      <c r="T29" s="24">
        <v>102</v>
      </c>
      <c r="U29" s="24">
        <v>100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2.125" style="6" customWidth="1"/>
    <col min="2" max="2" width="10.125" style="6" customWidth="1"/>
    <col min="3" max="25" width="4.875" style="6" bestFit="1" customWidth="1"/>
    <col min="26" max="16384" width="9" style="1"/>
  </cols>
  <sheetData>
    <row r="1" spans="1:25" s="21" customFormat="1" x14ac:dyDescent="0.2">
      <c r="A1" s="16"/>
      <c r="B1" s="14"/>
      <c r="C1" s="14"/>
      <c r="D1" s="14"/>
      <c r="E1" s="14"/>
      <c r="F1" s="14"/>
      <c r="G1" s="14"/>
      <c r="H1" s="14"/>
      <c r="I1" s="14"/>
      <c r="J1" s="14"/>
      <c r="K1" s="14" t="s">
        <v>30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1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30</v>
      </c>
      <c r="L12" s="7">
        <v>29</v>
      </c>
      <c r="M12" s="7">
        <v>21</v>
      </c>
      <c r="N12" s="7">
        <v>21</v>
      </c>
      <c r="O12" s="7">
        <v>21</v>
      </c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f>96+20</f>
        <v>116</v>
      </c>
      <c r="M13" s="7">
        <v>94</v>
      </c>
      <c r="N13" s="7">
        <v>93</v>
      </c>
      <c r="O13" s="7">
        <v>93</v>
      </c>
      <c r="P13" s="7">
        <v>89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155</v>
      </c>
      <c r="N14" s="7">
        <v>149</v>
      </c>
      <c r="O14" s="7">
        <v>160</v>
      </c>
      <c r="P14" s="7">
        <v>119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160</v>
      </c>
      <c r="O15" s="7">
        <v>160</v>
      </c>
      <c r="P15" s="7">
        <v>137</v>
      </c>
      <c r="Q15" s="7">
        <v>141</v>
      </c>
      <c r="R15" s="7">
        <v>138</v>
      </c>
      <c r="S15" s="7"/>
      <c r="T15" s="7"/>
      <c r="U15" s="7"/>
      <c r="V15" s="7"/>
      <c r="W15" s="7"/>
      <c r="X15" s="7"/>
      <c r="Y15" s="7"/>
    </row>
    <row r="16" spans="1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158</v>
      </c>
      <c r="P16" s="7">
        <v>138</v>
      </c>
      <c r="Q16" s="7">
        <v>136</v>
      </c>
      <c r="R16" s="7">
        <v>134</v>
      </c>
      <c r="S16" s="7">
        <v>134</v>
      </c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142</v>
      </c>
      <c r="Q17" s="7">
        <v>117</v>
      </c>
      <c r="R17" s="7">
        <v>116</v>
      </c>
      <c r="S17" s="7">
        <v>116</v>
      </c>
      <c r="T17" s="7">
        <v>111</v>
      </c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128</v>
      </c>
      <c r="R18" s="7">
        <v>98</v>
      </c>
      <c r="S18" s="7">
        <v>96</v>
      </c>
      <c r="T18" s="7">
        <v>92</v>
      </c>
      <c r="U18" s="7">
        <v>96</v>
      </c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89</v>
      </c>
      <c r="S19" s="7">
        <v>87</v>
      </c>
      <c r="T19" s="7">
        <v>78</v>
      </c>
      <c r="U19" s="7">
        <v>80</v>
      </c>
      <c r="V19" s="7">
        <v>87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90</v>
      </c>
      <c r="T20" s="7">
        <v>85</v>
      </c>
      <c r="U20" s="7">
        <v>84</v>
      </c>
      <c r="V20" s="7">
        <v>97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60</v>
      </c>
      <c r="U21" s="7">
        <v>56</v>
      </c>
      <c r="V21" s="7">
        <v>56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63</v>
      </c>
      <c r="V22" s="7">
        <v>60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71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30</v>
      </c>
      <c r="L27" s="22">
        <f t="shared" si="0"/>
        <v>145</v>
      </c>
      <c r="M27" s="22">
        <f t="shared" si="0"/>
        <v>270</v>
      </c>
      <c r="N27" s="22">
        <f t="shared" si="0"/>
        <v>423</v>
      </c>
      <c r="O27" s="22">
        <f t="shared" si="0"/>
        <v>592</v>
      </c>
      <c r="P27" s="22">
        <f t="shared" si="0"/>
        <v>625</v>
      </c>
      <c r="Q27" s="22">
        <f t="shared" si="0"/>
        <v>522</v>
      </c>
      <c r="R27" s="22">
        <f t="shared" si="0"/>
        <v>575</v>
      </c>
      <c r="S27" s="22">
        <f t="shared" si="0"/>
        <v>523</v>
      </c>
      <c r="T27" s="22">
        <f t="shared" si="0"/>
        <v>426</v>
      </c>
      <c r="U27" s="22">
        <f t="shared" si="0"/>
        <v>379</v>
      </c>
      <c r="V27" s="22">
        <f t="shared" si="0"/>
        <v>371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>
        <v>18</v>
      </c>
      <c r="Q28" s="23">
        <v>79</v>
      </c>
      <c r="R28" s="23">
        <v>129</v>
      </c>
      <c r="S28" s="23">
        <v>126</v>
      </c>
      <c r="T28" s="23">
        <v>125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>
        <v>18</v>
      </c>
      <c r="R29" s="24">
        <v>79</v>
      </c>
      <c r="S29" s="24">
        <v>129</v>
      </c>
      <c r="T29" s="24">
        <v>126</v>
      </c>
      <c r="U29" s="24">
        <v>125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4" t="s">
        <v>34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160</v>
      </c>
      <c r="N14" s="7">
        <v>149</v>
      </c>
      <c r="O14" s="7">
        <v>125</v>
      </c>
      <c r="P14" s="7">
        <v>124</v>
      </c>
      <c r="Q14" s="7">
        <v>114</v>
      </c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165</v>
      </c>
      <c r="O15" s="7">
        <v>164</v>
      </c>
      <c r="P15" s="7">
        <v>137</v>
      </c>
      <c r="Q15" s="7">
        <v>134</v>
      </c>
      <c r="R15" s="7">
        <v>136</v>
      </c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156</v>
      </c>
      <c r="P16" s="7">
        <v>150</v>
      </c>
      <c r="Q16" s="7">
        <v>144</v>
      </c>
      <c r="R16" s="7">
        <v>143</v>
      </c>
      <c r="S16" s="7">
        <v>143</v>
      </c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126</v>
      </c>
      <c r="Q17" s="7">
        <v>110</v>
      </c>
      <c r="R17" s="7">
        <v>108</v>
      </c>
      <c r="S17" s="7">
        <v>108</v>
      </c>
      <c r="T17" s="7">
        <v>106</v>
      </c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128</v>
      </c>
      <c r="R18" s="7">
        <v>107</v>
      </c>
      <c r="S18" s="7">
        <v>106</v>
      </c>
      <c r="T18" s="7">
        <v>104</v>
      </c>
      <c r="U18" s="7">
        <v>106</v>
      </c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90</v>
      </c>
      <c r="S19" s="7">
        <v>89</v>
      </c>
      <c r="T19" s="7">
        <v>82</v>
      </c>
      <c r="U19" s="7">
        <v>82</v>
      </c>
      <c r="V19" s="7">
        <v>88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90</v>
      </c>
      <c r="T20" s="7">
        <v>90</v>
      </c>
      <c r="U20" s="7">
        <v>89</v>
      </c>
      <c r="V20" s="7">
        <v>94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61</v>
      </c>
      <c r="U21" s="7">
        <v>58</v>
      </c>
      <c r="V21" s="7">
        <v>60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72</v>
      </c>
      <c r="V22" s="7">
        <v>70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68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160</v>
      </c>
      <c r="N27" s="22">
        <f t="shared" si="0"/>
        <v>314</v>
      </c>
      <c r="O27" s="22">
        <f t="shared" si="0"/>
        <v>445</v>
      </c>
      <c r="P27" s="22">
        <f t="shared" si="0"/>
        <v>537</v>
      </c>
      <c r="Q27" s="22">
        <f t="shared" si="0"/>
        <v>630</v>
      </c>
      <c r="R27" s="22">
        <f t="shared" si="0"/>
        <v>584</v>
      </c>
      <c r="S27" s="22">
        <f t="shared" si="0"/>
        <v>536</v>
      </c>
      <c r="T27" s="22">
        <f t="shared" si="0"/>
        <v>443</v>
      </c>
      <c r="U27" s="22">
        <f t="shared" si="0"/>
        <v>407</v>
      </c>
      <c r="V27" s="22">
        <f t="shared" si="0"/>
        <v>380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>
        <v>106</v>
      </c>
      <c r="S28" s="23">
        <v>125</v>
      </c>
      <c r="T28" s="23">
        <v>137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>
        <v>106</v>
      </c>
      <c r="T29" s="24">
        <v>125</v>
      </c>
      <c r="U29" s="24">
        <v>137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FF00"/>
  </sheetPr>
  <dimension ref="A1:Y29"/>
  <sheetViews>
    <sheetView zoomScaleNormal="100" workbookViewId="0">
      <selection activeCell="B29" sqref="B29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1:25" s="21" customFormat="1" x14ac:dyDescent="0.2">
      <c r="A1" s="16"/>
      <c r="B1" s="14" t="s">
        <v>47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1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2">
      <c r="B8" s="7">
        <v>2547</v>
      </c>
      <c r="C8" s="7"/>
      <c r="D8" s="7"/>
      <c r="E8" s="7"/>
      <c r="F8" s="7"/>
      <c r="G8" s="7">
        <v>5</v>
      </c>
      <c r="H8" s="7">
        <v>5</v>
      </c>
      <c r="I8" s="7">
        <v>5</v>
      </c>
      <c r="J8" s="7">
        <v>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2">
      <c r="B9" s="7">
        <v>2548</v>
      </c>
      <c r="C9" s="7"/>
      <c r="D9" s="7"/>
      <c r="E9" s="7"/>
      <c r="F9" s="7"/>
      <c r="G9" s="7"/>
      <c r="H9" s="7">
        <v>3</v>
      </c>
      <c r="I9" s="7">
        <v>3</v>
      </c>
      <c r="J9" s="7">
        <v>3</v>
      </c>
      <c r="K9" s="7">
        <v>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2">
      <c r="B10" s="7">
        <v>2549</v>
      </c>
      <c r="C10" s="7"/>
      <c r="D10" s="7"/>
      <c r="E10" s="7"/>
      <c r="F10" s="7"/>
      <c r="G10" s="7"/>
      <c r="H10" s="7"/>
      <c r="I10" s="7">
        <v>2</v>
      </c>
      <c r="J10" s="7">
        <v>2</v>
      </c>
      <c r="K10" s="7">
        <v>2</v>
      </c>
      <c r="L10" s="7">
        <v>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1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>
        <v>2</v>
      </c>
      <c r="M12" s="7">
        <v>1</v>
      </c>
      <c r="N12" s="7">
        <v>1</v>
      </c>
      <c r="O12" s="7">
        <v>1</v>
      </c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5</v>
      </c>
      <c r="H27" s="22">
        <f t="shared" si="0"/>
        <v>8</v>
      </c>
      <c r="I27" s="22">
        <f t="shared" si="0"/>
        <v>10</v>
      </c>
      <c r="J27" s="22">
        <f t="shared" si="0"/>
        <v>11</v>
      </c>
      <c r="K27" s="22">
        <f t="shared" si="0"/>
        <v>5</v>
      </c>
      <c r="L27" s="22">
        <f t="shared" si="0"/>
        <v>4</v>
      </c>
      <c r="M27" s="22">
        <f t="shared" si="0"/>
        <v>1</v>
      </c>
      <c r="N27" s="22">
        <f t="shared" si="0"/>
        <v>1</v>
      </c>
      <c r="O27" s="22">
        <f t="shared" si="0"/>
        <v>1</v>
      </c>
      <c r="P27" s="22">
        <f t="shared" si="0"/>
        <v>0</v>
      </c>
      <c r="Q27" s="22">
        <f t="shared" si="0"/>
        <v>0</v>
      </c>
      <c r="R27" s="22">
        <f t="shared" si="0"/>
        <v>0</v>
      </c>
      <c r="S27" s="22">
        <f t="shared" si="0"/>
        <v>0</v>
      </c>
      <c r="T27" s="22">
        <f t="shared" si="0"/>
        <v>0</v>
      </c>
      <c r="U27" s="22">
        <f t="shared" si="0"/>
        <v>0</v>
      </c>
      <c r="V27" s="22">
        <f t="shared" si="0"/>
        <v>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>
        <v>3</v>
      </c>
      <c r="L28" s="23">
        <v>2</v>
      </c>
      <c r="M28" s="23">
        <v>1</v>
      </c>
      <c r="N28" s="23"/>
      <c r="O28" s="23"/>
      <c r="P28" s="23">
        <v>1</v>
      </c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>
        <v>3</v>
      </c>
      <c r="M29" s="24">
        <v>2</v>
      </c>
      <c r="N29" s="24">
        <v>1</v>
      </c>
      <c r="O29" s="24"/>
      <c r="P29" s="24"/>
      <c r="Q29" s="24">
        <v>1</v>
      </c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4" t="s">
        <v>31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130</v>
      </c>
      <c r="N14" s="7">
        <v>124</v>
      </c>
      <c r="O14" s="7">
        <v>145</v>
      </c>
      <c r="P14" s="7">
        <v>107</v>
      </c>
      <c r="Q14" s="7">
        <v>135</v>
      </c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170</v>
      </c>
      <c r="O15" s="7">
        <v>171</v>
      </c>
      <c r="P15" s="7">
        <v>144</v>
      </c>
      <c r="Q15" s="7">
        <v>137</v>
      </c>
      <c r="R15" s="7">
        <v>141</v>
      </c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180</v>
      </c>
      <c r="P16" s="7">
        <v>162</v>
      </c>
      <c r="Q16" s="7">
        <v>161</v>
      </c>
      <c r="R16" s="7">
        <v>156</v>
      </c>
      <c r="S16" s="7">
        <v>155</v>
      </c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147</v>
      </c>
      <c r="Q17" s="7">
        <v>129</v>
      </c>
      <c r="R17" s="7">
        <v>125</v>
      </c>
      <c r="S17" s="7">
        <v>125</v>
      </c>
      <c r="T17" s="7">
        <v>122</v>
      </c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132</v>
      </c>
      <c r="R18" s="7">
        <v>107</v>
      </c>
      <c r="S18" s="7">
        <v>106</v>
      </c>
      <c r="T18" s="7">
        <v>105</v>
      </c>
      <c r="U18" s="7">
        <v>106</v>
      </c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90</v>
      </c>
      <c r="S19" s="7">
        <v>89</v>
      </c>
      <c r="T19" s="7">
        <v>81</v>
      </c>
      <c r="U19" s="7">
        <v>83</v>
      </c>
      <c r="V19" s="7">
        <v>88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90</v>
      </c>
      <c r="T20" s="7">
        <v>92</v>
      </c>
      <c r="U20" s="7">
        <v>91</v>
      </c>
      <c r="V20" s="7">
        <v>100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60</v>
      </c>
      <c r="U21" s="7">
        <v>60</v>
      </c>
      <c r="V21" s="7">
        <v>60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63</v>
      </c>
      <c r="V22" s="7">
        <v>62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68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130</v>
      </c>
      <c r="N27" s="22">
        <f t="shared" si="0"/>
        <v>294</v>
      </c>
      <c r="O27" s="22">
        <f t="shared" si="0"/>
        <v>496</v>
      </c>
      <c r="P27" s="22">
        <f t="shared" si="0"/>
        <v>560</v>
      </c>
      <c r="Q27" s="22">
        <f t="shared" si="0"/>
        <v>694</v>
      </c>
      <c r="R27" s="22">
        <f t="shared" si="0"/>
        <v>619</v>
      </c>
      <c r="S27" s="22">
        <f t="shared" si="0"/>
        <v>565</v>
      </c>
      <c r="T27" s="22">
        <f t="shared" si="0"/>
        <v>460</v>
      </c>
      <c r="U27" s="22">
        <f t="shared" si="0"/>
        <v>403</v>
      </c>
      <c r="V27" s="22">
        <f t="shared" si="0"/>
        <v>378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>
        <v>122</v>
      </c>
      <c r="S28" s="23">
        <v>132</v>
      </c>
      <c r="T28" s="23">
        <v>151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>
        <v>122</v>
      </c>
      <c r="T29" s="24">
        <v>132</v>
      </c>
      <c r="U29" s="24">
        <v>151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1.6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4" t="s">
        <v>51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166</v>
      </c>
      <c r="O15" s="7">
        <v>166</v>
      </c>
      <c r="P15" s="7">
        <v>131</v>
      </c>
      <c r="Q15" s="7">
        <v>125</v>
      </c>
      <c r="R15" s="7">
        <v>128</v>
      </c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145</v>
      </c>
      <c r="P16" s="7">
        <v>119</v>
      </c>
      <c r="Q16" s="7">
        <v>118</v>
      </c>
      <c r="R16" s="7">
        <v>118</v>
      </c>
      <c r="S16" s="7">
        <v>118</v>
      </c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121</v>
      </c>
      <c r="Q17" s="7">
        <v>100</v>
      </c>
      <c r="R17" s="7">
        <v>97</v>
      </c>
      <c r="S17" s="7">
        <v>97</v>
      </c>
      <c r="T17" s="7">
        <v>95</v>
      </c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129</v>
      </c>
      <c r="R18" s="7">
        <v>97</v>
      </c>
      <c r="S18" s="7">
        <v>97</v>
      </c>
      <c r="T18" s="7">
        <v>95</v>
      </c>
      <c r="U18" s="7">
        <v>97</v>
      </c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88</v>
      </c>
      <c r="S19" s="7">
        <v>80</v>
      </c>
      <c r="T19" s="7">
        <v>67</v>
      </c>
      <c r="U19" s="7">
        <v>68</v>
      </c>
      <c r="V19" s="7">
        <v>78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90</v>
      </c>
      <c r="T20" s="7">
        <v>80</v>
      </c>
      <c r="U20" s="7">
        <v>80</v>
      </c>
      <c r="V20" s="7">
        <v>88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61</v>
      </c>
      <c r="U21" s="7">
        <v>54</v>
      </c>
      <c r="V21" s="7">
        <v>60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62</v>
      </c>
      <c r="V22" s="7">
        <v>57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74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166</v>
      </c>
      <c r="O27" s="22">
        <f t="shared" si="0"/>
        <v>311</v>
      </c>
      <c r="P27" s="22">
        <f t="shared" si="0"/>
        <v>371</v>
      </c>
      <c r="Q27" s="22">
        <f t="shared" si="0"/>
        <v>472</v>
      </c>
      <c r="R27" s="22">
        <f t="shared" si="0"/>
        <v>528</v>
      </c>
      <c r="S27" s="22">
        <f t="shared" si="0"/>
        <v>482</v>
      </c>
      <c r="T27" s="22">
        <f t="shared" si="0"/>
        <v>398</v>
      </c>
      <c r="U27" s="22">
        <f t="shared" si="0"/>
        <v>361</v>
      </c>
      <c r="V27" s="22">
        <f t="shared" si="0"/>
        <v>357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>
        <v>119</v>
      </c>
      <c r="T28" s="23">
        <v>106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>
        <v>119</v>
      </c>
      <c r="U29" s="24">
        <v>106</v>
      </c>
      <c r="V29" s="24"/>
      <c r="W29" s="24"/>
      <c r="X29" s="24"/>
      <c r="Y29" s="24"/>
    </row>
  </sheetData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F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4" t="s">
        <v>13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214</v>
      </c>
      <c r="N14" s="7">
        <v>200</v>
      </c>
      <c r="O14" s="7">
        <v>192</v>
      </c>
      <c r="P14" s="7">
        <v>167</v>
      </c>
      <c r="Q14" s="7">
        <v>166</v>
      </c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170</v>
      </c>
      <c r="O15" s="7">
        <v>172</v>
      </c>
      <c r="P15" s="7">
        <v>154</v>
      </c>
      <c r="Q15" s="7">
        <v>149</v>
      </c>
      <c r="R15" s="7">
        <v>151</v>
      </c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174</v>
      </c>
      <c r="P16" s="7">
        <v>162</v>
      </c>
      <c r="Q16" s="7">
        <v>161</v>
      </c>
      <c r="R16" s="7">
        <v>156</v>
      </c>
      <c r="S16" s="7">
        <v>155</v>
      </c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142</v>
      </c>
      <c r="Q17" s="7">
        <v>125</v>
      </c>
      <c r="R17" s="7">
        <v>124</v>
      </c>
      <c r="S17" s="7">
        <v>123</v>
      </c>
      <c r="T17" s="7">
        <v>114</v>
      </c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135</v>
      </c>
      <c r="R18" s="7">
        <v>110</v>
      </c>
      <c r="S18" s="7">
        <v>109</v>
      </c>
      <c r="T18" s="7">
        <v>108</v>
      </c>
      <c r="U18" s="7">
        <v>109</v>
      </c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91</v>
      </c>
      <c r="S19" s="7">
        <v>87</v>
      </c>
      <c r="T19" s="7">
        <v>84</v>
      </c>
      <c r="U19" s="7">
        <v>83</v>
      </c>
      <c r="V19" s="7">
        <v>83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90</v>
      </c>
      <c r="T20" s="7">
        <v>88</v>
      </c>
      <c r="U20" s="7">
        <v>86</v>
      </c>
      <c r="V20" s="7">
        <v>98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62</v>
      </c>
      <c r="U21" s="7">
        <v>60</v>
      </c>
      <c r="V21" s="7">
        <v>61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65</v>
      </c>
      <c r="V22" s="7">
        <v>64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71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214</v>
      </c>
      <c r="N27" s="22">
        <f t="shared" si="0"/>
        <v>370</v>
      </c>
      <c r="O27" s="22">
        <f t="shared" si="0"/>
        <v>538</v>
      </c>
      <c r="P27" s="22">
        <f t="shared" si="0"/>
        <v>625</v>
      </c>
      <c r="Q27" s="22">
        <f t="shared" si="0"/>
        <v>736</v>
      </c>
      <c r="R27" s="22">
        <f t="shared" si="0"/>
        <v>632</v>
      </c>
      <c r="S27" s="22">
        <f t="shared" si="0"/>
        <v>564</v>
      </c>
      <c r="T27" s="22">
        <f t="shared" si="0"/>
        <v>456</v>
      </c>
      <c r="U27" s="22">
        <f t="shared" si="0"/>
        <v>403</v>
      </c>
      <c r="V27" s="22">
        <f t="shared" si="0"/>
        <v>377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>
        <v>155</v>
      </c>
      <c r="S28" s="23">
        <v>139</v>
      </c>
      <c r="T28" s="23">
        <v>150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>
        <v>155</v>
      </c>
      <c r="T29" s="24">
        <v>139</v>
      </c>
      <c r="U29" s="24">
        <v>150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Y29"/>
  <sheetViews>
    <sheetView zoomScaleNormal="100" workbookViewId="0">
      <selection activeCell="V18" sqref="V18"/>
    </sheetView>
  </sheetViews>
  <sheetFormatPr defaultRowHeight="14.25" x14ac:dyDescent="0.2"/>
  <cols>
    <col min="1" max="1" width="2" style="1" customWidth="1"/>
    <col min="2" max="2" width="10.125" style="3" customWidth="1"/>
    <col min="3" max="15" width="5" style="6" bestFit="1" customWidth="1"/>
    <col min="16" max="23" width="5.25" style="6" bestFit="1" customWidth="1"/>
    <col min="24" max="24" width="5" style="6" bestFit="1" customWidth="1"/>
    <col min="25" max="25" width="5" style="6" customWidth="1"/>
    <col min="26" max="16384" width="9" style="1"/>
  </cols>
  <sheetData>
    <row r="1" spans="2:25" x14ac:dyDescent="0.2">
      <c r="B1" s="2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20" t="s">
        <v>11</v>
      </c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2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8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1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1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1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1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1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1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1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1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1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1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1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1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1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1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140</v>
      </c>
      <c r="Q17" s="7">
        <v>121</v>
      </c>
      <c r="R17" s="7">
        <v>120</v>
      </c>
      <c r="S17" s="7">
        <v>119</v>
      </c>
      <c r="T17" s="7">
        <v>108</v>
      </c>
      <c r="U17" s="7"/>
      <c r="V17" s="7"/>
      <c r="W17" s="7"/>
      <c r="X17" s="7"/>
      <c r="Y17" s="7"/>
    </row>
    <row r="18" spans="2:25" x14ac:dyDescent="0.2">
      <c r="B18" s="1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147</v>
      </c>
      <c r="R18" s="7">
        <v>126</v>
      </c>
      <c r="S18" s="7">
        <v>126</v>
      </c>
      <c r="T18" s="7">
        <v>107</v>
      </c>
      <c r="U18" s="7">
        <v>122</v>
      </c>
      <c r="V18" s="7"/>
      <c r="W18" s="7"/>
      <c r="X18" s="7"/>
      <c r="Y18" s="7"/>
    </row>
    <row r="19" spans="2:25" x14ac:dyDescent="0.2">
      <c r="B19" s="1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97</v>
      </c>
      <c r="S19" s="7">
        <v>97</v>
      </c>
      <c r="T19" s="7">
        <v>87</v>
      </c>
      <c r="U19" s="7">
        <v>91</v>
      </c>
      <c r="V19" s="7">
        <v>96</v>
      </c>
      <c r="W19" s="7"/>
      <c r="X19" s="7"/>
      <c r="Y19" s="7"/>
    </row>
    <row r="20" spans="2:25" x14ac:dyDescent="0.2">
      <c r="B20" s="1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90</v>
      </c>
      <c r="T20" s="7">
        <v>92</v>
      </c>
      <c r="U20" s="7">
        <v>92</v>
      </c>
      <c r="V20" s="7">
        <v>93</v>
      </c>
      <c r="W20" s="7"/>
      <c r="X20" s="7"/>
      <c r="Y20" s="7"/>
    </row>
    <row r="21" spans="2:25" x14ac:dyDescent="0.2">
      <c r="B21" s="1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69</v>
      </c>
      <c r="U21" s="7">
        <v>68</v>
      </c>
      <c r="V21" s="7">
        <v>65</v>
      </c>
      <c r="W21" s="7"/>
      <c r="X21" s="7"/>
      <c r="Y21" s="7"/>
    </row>
    <row r="22" spans="2:25" x14ac:dyDescent="0.2">
      <c r="B22" s="1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67</v>
      </c>
      <c r="V22" s="7">
        <v>65</v>
      </c>
      <c r="W22" s="7"/>
      <c r="X22" s="7"/>
      <c r="Y22" s="7"/>
    </row>
    <row r="23" spans="2:25" x14ac:dyDescent="0.2">
      <c r="B23" s="1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79</v>
      </c>
      <c r="W23" s="7"/>
      <c r="X23" s="7"/>
      <c r="Y23" s="7"/>
    </row>
    <row r="24" spans="2:25" x14ac:dyDescent="0.2">
      <c r="B24" s="1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1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1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30" customHeight="1" x14ac:dyDescent="0.2">
      <c r="B27" s="12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140</v>
      </c>
      <c r="Q27" s="12">
        <f t="shared" si="0"/>
        <v>268</v>
      </c>
      <c r="R27" s="12">
        <f t="shared" si="0"/>
        <v>343</v>
      </c>
      <c r="S27" s="12">
        <f t="shared" si="0"/>
        <v>432</v>
      </c>
      <c r="T27" s="12">
        <f t="shared" si="0"/>
        <v>463</v>
      </c>
      <c r="U27" s="12">
        <f t="shared" si="0"/>
        <v>440</v>
      </c>
      <c r="V27" s="12">
        <f t="shared" si="0"/>
        <v>398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27.75" customHeight="1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2.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4" t="s">
        <v>12</v>
      </c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52</v>
      </c>
      <c r="Q17" s="7">
        <v>47</v>
      </c>
      <c r="R17" s="7">
        <v>46</v>
      </c>
      <c r="S17" s="7">
        <v>46</v>
      </c>
      <c r="T17" s="7">
        <v>40</v>
      </c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56</v>
      </c>
      <c r="R18" s="7">
        <v>53</v>
      </c>
      <c r="S18" s="7">
        <v>53</v>
      </c>
      <c r="T18" s="7">
        <v>46</v>
      </c>
      <c r="U18" s="7">
        <v>51</v>
      </c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63</v>
      </c>
      <c r="S19" s="7">
        <v>63</v>
      </c>
      <c r="T19" s="7">
        <v>47</v>
      </c>
      <c r="U19" s="7">
        <v>50</v>
      </c>
      <c r="V19" s="7">
        <v>62</v>
      </c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55</v>
      </c>
      <c r="T20" s="7">
        <v>49</v>
      </c>
      <c r="U20" s="7">
        <v>48</v>
      </c>
      <c r="V20" s="7">
        <v>54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53</v>
      </c>
      <c r="U21" s="7">
        <v>50</v>
      </c>
      <c r="V21" s="7">
        <v>51</v>
      </c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40</v>
      </c>
      <c r="V22" s="7">
        <v>38</v>
      </c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60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9.25" customHeight="1" x14ac:dyDescent="0.2">
      <c r="B27" s="12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52</v>
      </c>
      <c r="Q27" s="12">
        <f t="shared" si="0"/>
        <v>103</v>
      </c>
      <c r="R27" s="12">
        <f t="shared" si="0"/>
        <v>162</v>
      </c>
      <c r="S27" s="12">
        <f t="shared" si="0"/>
        <v>217</v>
      </c>
      <c r="T27" s="12">
        <f t="shared" si="0"/>
        <v>235</v>
      </c>
      <c r="U27" s="12">
        <f t="shared" si="0"/>
        <v>239</v>
      </c>
      <c r="V27" s="12">
        <f t="shared" si="0"/>
        <v>265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27" customHeight="1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0866141732283472" right="0.70866141732283472" top="0.74803149606299213" bottom="0.74803149606299213" header="0.31496062992125984" footer="0.31496062992125984"/>
  <pageSetup paperSize="9" scale="98" orientation="landscape" horizont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1.8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4" t="s">
        <v>14</v>
      </c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60</v>
      </c>
      <c r="S19" s="7">
        <v>56</v>
      </c>
      <c r="T19" s="7">
        <v>49</v>
      </c>
      <c r="U19" s="7">
        <v>51</v>
      </c>
      <c r="V19" s="7">
        <v>51</v>
      </c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59</v>
      </c>
      <c r="T20" s="7">
        <v>54</v>
      </c>
      <c r="U20" s="7">
        <v>54</v>
      </c>
      <c r="V20" s="7">
        <v>58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60</v>
      </c>
      <c r="U21" s="7">
        <v>57</v>
      </c>
      <c r="V21" s="7">
        <v>57</v>
      </c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40</v>
      </c>
      <c r="V22" s="7">
        <v>38</v>
      </c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58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7.75" customHeight="1" x14ac:dyDescent="0.2">
      <c r="B27" s="10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60</v>
      </c>
      <c r="S27" s="12">
        <f t="shared" si="0"/>
        <v>115</v>
      </c>
      <c r="T27" s="12">
        <f t="shared" si="0"/>
        <v>163</v>
      </c>
      <c r="U27" s="12">
        <f t="shared" si="0"/>
        <v>202</v>
      </c>
      <c r="V27" s="12">
        <f t="shared" si="0"/>
        <v>262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27" customHeight="1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15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13</v>
      </c>
      <c r="J10" s="7">
        <v>13</v>
      </c>
      <c r="K10" s="7">
        <v>13</v>
      </c>
      <c r="L10" s="7">
        <v>13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23</v>
      </c>
      <c r="K11" s="7">
        <v>17</v>
      </c>
      <c r="L11" s="7">
        <v>18</v>
      </c>
      <c r="M11" s="7">
        <v>11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15</v>
      </c>
      <c r="L12" s="7">
        <v>15</v>
      </c>
      <c r="M12" s="7">
        <v>11</v>
      </c>
      <c r="N12" s="7">
        <v>11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38</v>
      </c>
      <c r="M13" s="7">
        <v>28</v>
      </c>
      <c r="N13" s="7">
        <v>26</v>
      </c>
      <c r="O13" s="7">
        <v>26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54</v>
      </c>
      <c r="N14" s="7">
        <v>49</v>
      </c>
      <c r="O14" s="7">
        <v>41</v>
      </c>
      <c r="P14" s="7">
        <v>40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91</v>
      </c>
      <c r="O15" s="7">
        <v>89</v>
      </c>
      <c r="P15" s="7">
        <v>63</v>
      </c>
      <c r="Q15" s="7">
        <v>50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153</v>
      </c>
      <c r="P16" s="7">
        <v>110</v>
      </c>
      <c r="Q16" s="7">
        <v>91</v>
      </c>
      <c r="R16" s="7">
        <v>75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111</v>
      </c>
      <c r="Q17" s="7">
        <v>74</v>
      </c>
      <c r="R17" s="7">
        <v>65</v>
      </c>
      <c r="S17" s="7">
        <v>65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111</v>
      </c>
      <c r="R18" s="7">
        <v>81</v>
      </c>
      <c r="S18" s="7">
        <v>81</v>
      </c>
      <c r="T18" s="7">
        <v>63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111</v>
      </c>
      <c r="S19" s="7">
        <v>104</v>
      </c>
      <c r="T19" s="7">
        <v>66</v>
      </c>
      <c r="U19" s="7">
        <v>86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63</v>
      </c>
      <c r="T20" s="7">
        <v>42</v>
      </c>
      <c r="U20" s="7">
        <v>46</v>
      </c>
      <c r="V20" s="7">
        <v>58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40</v>
      </c>
      <c r="U21" s="7">
        <v>38</v>
      </c>
      <c r="V21" s="7">
        <v>36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35</v>
      </c>
      <c r="V22" s="7">
        <v>34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22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13</v>
      </c>
      <c r="J27" s="22">
        <f t="shared" si="0"/>
        <v>36</v>
      </c>
      <c r="K27" s="22">
        <f t="shared" si="0"/>
        <v>45</v>
      </c>
      <c r="L27" s="22">
        <f t="shared" si="0"/>
        <v>84</v>
      </c>
      <c r="M27" s="22">
        <f t="shared" si="0"/>
        <v>104</v>
      </c>
      <c r="N27" s="22">
        <f t="shared" si="0"/>
        <v>177</v>
      </c>
      <c r="O27" s="22">
        <f t="shared" si="0"/>
        <v>309</v>
      </c>
      <c r="P27" s="22">
        <f t="shared" si="0"/>
        <v>324</v>
      </c>
      <c r="Q27" s="22">
        <f t="shared" si="0"/>
        <v>326</v>
      </c>
      <c r="R27" s="22">
        <f t="shared" si="0"/>
        <v>332</v>
      </c>
      <c r="S27" s="22">
        <f t="shared" si="0"/>
        <v>313</v>
      </c>
      <c r="T27" s="22">
        <f t="shared" si="0"/>
        <v>211</v>
      </c>
      <c r="U27" s="22">
        <f t="shared" si="0"/>
        <v>205</v>
      </c>
      <c r="V27" s="22">
        <f t="shared" si="0"/>
        <v>150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>
        <v>6</v>
      </c>
      <c r="N28" s="23">
        <v>7</v>
      </c>
      <c r="O28" s="23">
        <v>9</v>
      </c>
      <c r="P28" s="23">
        <v>17</v>
      </c>
      <c r="Q28" s="23">
        <v>24</v>
      </c>
      <c r="R28" s="23">
        <v>45</v>
      </c>
      <c r="S28" s="23">
        <v>54</v>
      </c>
      <c r="T28" s="23">
        <v>46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6</v>
      </c>
      <c r="O29" s="24">
        <v>7</v>
      </c>
      <c r="P29" s="24">
        <v>9</v>
      </c>
      <c r="Q29" s="24">
        <v>17</v>
      </c>
      <c r="R29" s="24">
        <v>24</v>
      </c>
      <c r="S29" s="24">
        <v>45</v>
      </c>
      <c r="T29" s="24">
        <v>54</v>
      </c>
      <c r="U29" s="24">
        <v>46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14" t="s">
        <v>29</v>
      </c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3</v>
      </c>
      <c r="J10" s="7">
        <v>2</v>
      </c>
      <c r="K10" s="7">
        <v>3</v>
      </c>
      <c r="L10" s="7">
        <v>3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14</v>
      </c>
      <c r="K11" s="7">
        <v>13</v>
      </c>
      <c r="L11" s="7">
        <v>12</v>
      </c>
      <c r="M11" s="7">
        <v>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7</v>
      </c>
      <c r="L12" s="7">
        <v>7</v>
      </c>
      <c r="M12" s="7">
        <v>6</v>
      </c>
      <c r="N12" s="7">
        <v>3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18</v>
      </c>
      <c r="M13" s="7">
        <v>13</v>
      </c>
      <c r="N13" s="7">
        <v>10</v>
      </c>
      <c r="O13" s="7">
        <v>10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21</v>
      </c>
      <c r="N14" s="7">
        <v>17</v>
      </c>
      <c r="O14" s="7">
        <v>14</v>
      </c>
      <c r="P14" s="7">
        <v>14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13</v>
      </c>
      <c r="O15" s="7">
        <v>12</v>
      </c>
      <c r="P15" s="7">
        <v>10</v>
      </c>
      <c r="Q15" s="7">
        <v>5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29</v>
      </c>
      <c r="P16" s="7">
        <v>23</v>
      </c>
      <c r="Q16" s="7">
        <v>16</v>
      </c>
      <c r="R16" s="7">
        <v>16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60</v>
      </c>
      <c r="Q17" s="7">
        <v>42</v>
      </c>
      <c r="R17" s="7">
        <v>30</v>
      </c>
      <c r="S17" s="7">
        <v>30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77</v>
      </c>
      <c r="R18" s="7">
        <v>49</v>
      </c>
      <c r="S18" s="7">
        <v>47</v>
      </c>
      <c r="T18" s="7">
        <v>38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77</v>
      </c>
      <c r="S19" s="7">
        <v>66</v>
      </c>
      <c r="T19" s="7">
        <v>42</v>
      </c>
      <c r="U19" s="7">
        <v>49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76</v>
      </c>
      <c r="T20" s="7">
        <v>52</v>
      </c>
      <c r="U20" s="7">
        <v>56</v>
      </c>
      <c r="V20" s="7">
        <v>70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37</v>
      </c>
      <c r="U21" s="7">
        <v>36</v>
      </c>
      <c r="V21" s="7">
        <v>36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45</v>
      </c>
      <c r="V22" s="7">
        <v>42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52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3</v>
      </c>
      <c r="J27" s="22">
        <f t="shared" si="0"/>
        <v>16</v>
      </c>
      <c r="K27" s="22">
        <f t="shared" si="0"/>
        <v>23</v>
      </c>
      <c r="L27" s="22">
        <f t="shared" si="0"/>
        <v>40</v>
      </c>
      <c r="M27" s="22">
        <f t="shared" si="0"/>
        <v>47</v>
      </c>
      <c r="N27" s="22">
        <f t="shared" si="0"/>
        <v>43</v>
      </c>
      <c r="O27" s="22">
        <f t="shared" si="0"/>
        <v>65</v>
      </c>
      <c r="P27" s="22">
        <f t="shared" si="0"/>
        <v>107</v>
      </c>
      <c r="Q27" s="22">
        <f t="shared" si="0"/>
        <v>140</v>
      </c>
      <c r="R27" s="22">
        <f t="shared" si="0"/>
        <v>172</v>
      </c>
      <c r="S27" s="22">
        <f t="shared" si="0"/>
        <v>219</v>
      </c>
      <c r="T27" s="22">
        <f t="shared" si="0"/>
        <v>169</v>
      </c>
      <c r="U27" s="22">
        <f t="shared" si="0"/>
        <v>186</v>
      </c>
      <c r="V27" s="22">
        <f t="shared" si="0"/>
        <v>200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>
        <v>1</v>
      </c>
      <c r="N28" s="23">
        <v>4</v>
      </c>
      <c r="O28" s="23">
        <v>3</v>
      </c>
      <c r="P28" s="23">
        <v>7</v>
      </c>
      <c r="Q28" s="23">
        <v>9</v>
      </c>
      <c r="R28" s="23">
        <v>4</v>
      </c>
      <c r="S28" s="23">
        <v>11</v>
      </c>
      <c r="T28" s="23">
        <v>29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1</v>
      </c>
      <c r="O29" s="24">
        <v>4</v>
      </c>
      <c r="P29" s="24">
        <v>3</v>
      </c>
      <c r="Q29" s="24">
        <v>7</v>
      </c>
      <c r="R29" s="24">
        <v>9</v>
      </c>
      <c r="S29" s="24">
        <v>4</v>
      </c>
      <c r="T29" s="24">
        <v>11</v>
      </c>
      <c r="U29" s="24">
        <v>29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 tint="0.399975585192419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1.8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14" t="s">
        <v>28</v>
      </c>
      <c r="J1" s="9"/>
      <c r="K1" s="9"/>
      <c r="L1" s="9"/>
      <c r="M1" s="14" t="s">
        <v>28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18</v>
      </c>
      <c r="J10" s="7">
        <v>17</v>
      </c>
      <c r="K10" s="7">
        <v>15</v>
      </c>
      <c r="L10" s="7">
        <v>15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10</v>
      </c>
      <c r="K11" s="7">
        <v>8</v>
      </c>
      <c r="L11" s="7">
        <v>9</v>
      </c>
      <c r="M11" s="7">
        <v>8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8</v>
      </c>
      <c r="L12" s="7">
        <v>8</v>
      </c>
      <c r="M12" s="7">
        <v>7</v>
      </c>
      <c r="N12" s="7">
        <v>7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2</v>
      </c>
      <c r="M13" s="7">
        <v>1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9</v>
      </c>
      <c r="N14" s="7">
        <v>9</v>
      </c>
      <c r="O14" s="7">
        <v>6</v>
      </c>
      <c r="P14" s="7">
        <v>6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14</v>
      </c>
      <c r="O15" s="7">
        <v>14</v>
      </c>
      <c r="P15" s="7">
        <v>6</v>
      </c>
      <c r="Q15" s="7">
        <v>5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11</v>
      </c>
      <c r="P16" s="7">
        <v>7</v>
      </c>
      <c r="Q16" s="7">
        <v>5</v>
      </c>
      <c r="R16" s="7">
        <v>5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37</v>
      </c>
      <c r="Q17" s="7">
        <v>24</v>
      </c>
      <c r="R17" s="7">
        <v>22</v>
      </c>
      <c r="S17" s="7">
        <v>21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57</v>
      </c>
      <c r="R18" s="7">
        <v>41</v>
      </c>
      <c r="S18" s="7">
        <v>41</v>
      </c>
      <c r="T18" s="7">
        <v>37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47</v>
      </c>
      <c r="S19" s="7">
        <v>44</v>
      </c>
      <c r="T19" s="7">
        <v>32</v>
      </c>
      <c r="U19" s="7">
        <v>39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34</v>
      </c>
      <c r="T20" s="7">
        <v>27</v>
      </c>
      <c r="U20" s="7">
        <v>26</v>
      </c>
      <c r="V20" s="7">
        <v>31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35</v>
      </c>
      <c r="U21" s="7">
        <v>31</v>
      </c>
      <c r="V21" s="7">
        <v>31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21</v>
      </c>
      <c r="V22" s="7">
        <v>19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24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18</v>
      </c>
      <c r="J27" s="22">
        <f t="shared" si="0"/>
        <v>27</v>
      </c>
      <c r="K27" s="22">
        <f t="shared" si="0"/>
        <v>31</v>
      </c>
      <c r="L27" s="22">
        <f t="shared" si="0"/>
        <v>34</v>
      </c>
      <c r="M27" s="22">
        <f t="shared" si="0"/>
        <v>25</v>
      </c>
      <c r="N27" s="22">
        <f t="shared" si="0"/>
        <v>30</v>
      </c>
      <c r="O27" s="22">
        <f t="shared" si="0"/>
        <v>31</v>
      </c>
      <c r="P27" s="22">
        <f t="shared" si="0"/>
        <v>56</v>
      </c>
      <c r="Q27" s="22">
        <f t="shared" si="0"/>
        <v>91</v>
      </c>
      <c r="R27" s="22">
        <f t="shared" si="0"/>
        <v>115</v>
      </c>
      <c r="S27" s="22">
        <f t="shared" si="0"/>
        <v>140</v>
      </c>
      <c r="T27" s="22">
        <f t="shared" si="0"/>
        <v>131</v>
      </c>
      <c r="U27" s="22">
        <f t="shared" si="0"/>
        <v>117</v>
      </c>
      <c r="V27" s="22">
        <f t="shared" si="0"/>
        <v>105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>
        <v>8</v>
      </c>
      <c r="N28" s="23">
        <v>7</v>
      </c>
      <c r="O28" s="23">
        <v>5</v>
      </c>
      <c r="P28" s="23"/>
      <c r="Q28" s="23">
        <v>6</v>
      </c>
      <c r="R28" s="23">
        <v>5</v>
      </c>
      <c r="S28" s="23">
        <v>4</v>
      </c>
      <c r="T28" s="23">
        <v>21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8</v>
      </c>
      <c r="O29" s="24">
        <v>7</v>
      </c>
      <c r="P29" s="24">
        <v>5</v>
      </c>
      <c r="Q29" s="24"/>
      <c r="R29" s="24">
        <v>6</v>
      </c>
      <c r="S29" s="24">
        <v>5</v>
      </c>
      <c r="T29" s="24">
        <v>4</v>
      </c>
      <c r="U29" s="24">
        <v>21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 tint="0.399975585192419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27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19</v>
      </c>
      <c r="H8" s="7">
        <v>19</v>
      </c>
      <c r="I8" s="7">
        <v>19</v>
      </c>
      <c r="J8" s="7">
        <v>19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29</v>
      </c>
      <c r="I9" s="7">
        <v>29</v>
      </c>
      <c r="J9" s="7">
        <v>28</v>
      </c>
      <c r="K9" s="7">
        <v>28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24</v>
      </c>
      <c r="J10" s="7">
        <v>20</v>
      </c>
      <c r="K10" s="7">
        <v>20</v>
      </c>
      <c r="L10" s="7">
        <v>20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25</v>
      </c>
      <c r="K11" s="7">
        <v>24</v>
      </c>
      <c r="L11" s="7">
        <v>24</v>
      </c>
      <c r="M11" s="7">
        <v>18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20</v>
      </c>
      <c r="L12" s="7">
        <v>20</v>
      </c>
      <c r="M12" s="7">
        <v>17</v>
      </c>
      <c r="N12" s="7">
        <v>17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18</v>
      </c>
      <c r="M13" s="7">
        <v>14</v>
      </c>
      <c r="N13" s="7">
        <v>14</v>
      </c>
      <c r="O13" s="7">
        <v>14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36</v>
      </c>
      <c r="N14" s="7">
        <v>31</v>
      </c>
      <c r="O14" s="7">
        <v>23</v>
      </c>
      <c r="P14" s="7">
        <v>23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55</v>
      </c>
      <c r="O15" s="7">
        <v>53</v>
      </c>
      <c r="P15" s="7">
        <v>36</v>
      </c>
      <c r="Q15" s="7">
        <v>32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117</v>
      </c>
      <c r="P16" s="7">
        <v>86</v>
      </c>
      <c r="Q16" s="7">
        <v>71</v>
      </c>
      <c r="R16" s="7">
        <v>71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122</v>
      </c>
      <c r="Q17" s="7">
        <v>84</v>
      </c>
      <c r="R17" s="7">
        <v>73</v>
      </c>
      <c r="S17" s="7">
        <v>73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164</v>
      </c>
      <c r="R18" s="7">
        <v>129</v>
      </c>
      <c r="S18" s="7">
        <v>128</v>
      </c>
      <c r="T18" s="7">
        <v>103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155</v>
      </c>
      <c r="S19" s="7">
        <v>145</v>
      </c>
      <c r="T19" s="7">
        <v>116</v>
      </c>
      <c r="U19" s="7">
        <v>126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140</v>
      </c>
      <c r="T20" s="7">
        <v>116</v>
      </c>
      <c r="U20" s="7">
        <v>115</v>
      </c>
      <c r="V20" s="7">
        <v>130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119</v>
      </c>
      <c r="U21" s="7">
        <v>116</v>
      </c>
      <c r="V21" s="7">
        <v>115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87</v>
      </c>
      <c r="V22" s="7">
        <v>78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130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19</v>
      </c>
      <c r="H27" s="22">
        <f t="shared" si="0"/>
        <v>48</v>
      </c>
      <c r="I27" s="22">
        <f t="shared" si="0"/>
        <v>72</v>
      </c>
      <c r="J27" s="22">
        <f t="shared" si="0"/>
        <v>92</v>
      </c>
      <c r="K27" s="22">
        <f t="shared" si="0"/>
        <v>92</v>
      </c>
      <c r="L27" s="22">
        <f t="shared" si="0"/>
        <v>82</v>
      </c>
      <c r="M27" s="22">
        <f t="shared" si="0"/>
        <v>85</v>
      </c>
      <c r="N27" s="22">
        <f t="shared" si="0"/>
        <v>117</v>
      </c>
      <c r="O27" s="22">
        <f t="shared" si="0"/>
        <v>207</v>
      </c>
      <c r="P27" s="22">
        <f t="shared" si="0"/>
        <v>267</v>
      </c>
      <c r="Q27" s="22">
        <f t="shared" si="0"/>
        <v>351</v>
      </c>
      <c r="R27" s="22">
        <f t="shared" si="0"/>
        <v>428</v>
      </c>
      <c r="S27" s="22">
        <f t="shared" si="0"/>
        <v>486</v>
      </c>
      <c r="T27" s="22">
        <f t="shared" si="0"/>
        <v>454</v>
      </c>
      <c r="U27" s="22">
        <f t="shared" si="0"/>
        <v>444</v>
      </c>
      <c r="V27" s="22">
        <f t="shared" si="0"/>
        <v>453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>
        <v>13</v>
      </c>
      <c r="L28" s="23">
        <v>21</v>
      </c>
      <c r="M28" s="23">
        <v>6</v>
      </c>
      <c r="N28" s="23">
        <v>15</v>
      </c>
      <c r="O28" s="23">
        <v>12</v>
      </c>
      <c r="P28" s="23">
        <v>13</v>
      </c>
      <c r="Q28" s="23">
        <v>17</v>
      </c>
      <c r="R28" s="23">
        <v>29</v>
      </c>
      <c r="S28" s="23">
        <v>60</v>
      </c>
      <c r="T28" s="23">
        <v>55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>
        <v>13</v>
      </c>
      <c r="M29" s="24">
        <v>21</v>
      </c>
      <c r="N29" s="24">
        <v>6</v>
      </c>
      <c r="O29" s="24">
        <v>15</v>
      </c>
      <c r="P29" s="24">
        <v>12</v>
      </c>
      <c r="Q29" s="24">
        <v>13</v>
      </c>
      <c r="R29" s="24">
        <v>17</v>
      </c>
      <c r="S29" s="24">
        <v>29</v>
      </c>
      <c r="T29" s="24">
        <v>60</v>
      </c>
      <c r="U29" s="24">
        <v>55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Y35"/>
  <sheetViews>
    <sheetView tabSelected="1" zoomScaleNormal="100" workbookViewId="0">
      <selection activeCell="I35" sqref="I35"/>
    </sheetView>
  </sheetViews>
  <sheetFormatPr defaultRowHeight="14.25" x14ac:dyDescent="0.2"/>
  <cols>
    <col min="1" max="1" width="2.1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46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f>44+39+41</f>
        <v>124</v>
      </c>
      <c r="G7" s="7">
        <f>39+35+35</f>
        <v>109</v>
      </c>
      <c r="H7" s="7">
        <f>39+35+35</f>
        <v>109</v>
      </c>
      <c r="I7" s="7">
        <f>39+35+35</f>
        <v>109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f>53+53+52</f>
        <v>158</v>
      </c>
      <c r="H8" s="7">
        <f>53+53+52</f>
        <v>158</v>
      </c>
      <c r="I8" s="7">
        <f>53+53+52</f>
        <v>158</v>
      </c>
      <c r="J8" s="7">
        <f>52+53+53</f>
        <v>158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f>63+64</f>
        <v>127</v>
      </c>
      <c r="I9" s="7">
        <f>63+64</f>
        <v>127</v>
      </c>
      <c r="J9" s="7">
        <f>52+53</f>
        <v>105</v>
      </c>
      <c r="K9" s="7">
        <f>65+64</f>
        <v>129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f>61+59</f>
        <v>120</v>
      </c>
      <c r="J10" s="7">
        <f>52+53</f>
        <v>105</v>
      </c>
      <c r="K10" s="7">
        <f>52+53</f>
        <v>105</v>
      </c>
      <c r="L10" s="7">
        <f>52+52</f>
        <v>104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f>42+43</f>
        <v>85</v>
      </c>
      <c r="K11" s="7">
        <f>34+38</f>
        <v>72</v>
      </c>
      <c r="L11" s="7">
        <f>35+38</f>
        <v>73</v>
      </c>
      <c r="M11" s="7">
        <v>56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47</v>
      </c>
      <c r="L12" s="7">
        <v>47</v>
      </c>
      <c r="M12" s="7">
        <v>34</v>
      </c>
      <c r="N12" s="7">
        <v>34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41</v>
      </c>
      <c r="M13" s="7">
        <v>30</v>
      </c>
      <c r="N13" s="7">
        <v>30</v>
      </c>
      <c r="O13" s="7">
        <v>30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91</v>
      </c>
      <c r="N14" s="7">
        <v>84</v>
      </c>
      <c r="O14" s="7">
        <v>68</v>
      </c>
      <c r="P14" s="7">
        <v>68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93</v>
      </c>
      <c r="O15" s="7">
        <v>80</v>
      </c>
      <c r="P15" s="7">
        <v>51</v>
      </c>
      <c r="Q15" s="7">
        <v>37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107</v>
      </c>
      <c r="P16" s="7">
        <v>77</v>
      </c>
      <c r="Q16" s="7">
        <v>54</v>
      </c>
      <c r="R16" s="7">
        <v>53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84</v>
      </c>
      <c r="Q17" s="7">
        <v>44</v>
      </c>
      <c r="R17" s="7">
        <v>40</v>
      </c>
      <c r="S17" s="7">
        <v>39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68</v>
      </c>
      <c r="R18" s="7">
        <v>40</v>
      </c>
      <c r="S18" s="7">
        <v>37</v>
      </c>
      <c r="T18" s="7">
        <v>36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36</v>
      </c>
      <c r="S19" s="7">
        <v>34</v>
      </c>
      <c r="T19" s="7">
        <v>34</v>
      </c>
      <c r="U19" s="7">
        <v>26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34</v>
      </c>
      <c r="T20" s="7">
        <v>31</v>
      </c>
      <c r="U20" s="7">
        <v>28</v>
      </c>
      <c r="V20" s="7">
        <v>31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21</v>
      </c>
      <c r="U21" s="7">
        <v>21</v>
      </c>
      <c r="V21" s="7">
        <v>21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26</v>
      </c>
      <c r="V22" s="7">
        <v>25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13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124</v>
      </c>
      <c r="G27" s="22">
        <f t="shared" si="0"/>
        <v>267</v>
      </c>
      <c r="H27" s="22">
        <f t="shared" si="0"/>
        <v>394</v>
      </c>
      <c r="I27" s="22">
        <f t="shared" si="0"/>
        <v>514</v>
      </c>
      <c r="J27" s="22">
        <f t="shared" si="0"/>
        <v>453</v>
      </c>
      <c r="K27" s="22">
        <f t="shared" si="0"/>
        <v>353</v>
      </c>
      <c r="L27" s="22">
        <f t="shared" si="0"/>
        <v>265</v>
      </c>
      <c r="M27" s="22">
        <f t="shared" si="0"/>
        <v>211</v>
      </c>
      <c r="N27" s="22">
        <f t="shared" si="0"/>
        <v>241</v>
      </c>
      <c r="O27" s="22">
        <f t="shared" si="0"/>
        <v>285</v>
      </c>
      <c r="P27" s="22">
        <f t="shared" si="0"/>
        <v>280</v>
      </c>
      <c r="Q27" s="22">
        <f t="shared" si="0"/>
        <v>203</v>
      </c>
      <c r="R27" s="22">
        <f t="shared" si="0"/>
        <v>169</v>
      </c>
      <c r="S27" s="22">
        <f t="shared" si="0"/>
        <v>144</v>
      </c>
      <c r="T27" s="22">
        <f t="shared" si="0"/>
        <v>122</v>
      </c>
      <c r="U27" s="22">
        <f t="shared" si="0"/>
        <v>101</v>
      </c>
      <c r="V27" s="22">
        <f t="shared" si="0"/>
        <v>90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>
        <v>86</v>
      </c>
      <c r="K28" s="23">
        <v>99</v>
      </c>
      <c r="L28" s="23">
        <v>62</v>
      </c>
      <c r="M28" s="23">
        <v>56</v>
      </c>
      <c r="N28" s="23">
        <v>49</v>
      </c>
      <c r="O28" s="23">
        <v>28</v>
      </c>
      <c r="P28" s="23">
        <v>24</v>
      </c>
      <c r="Q28" s="23">
        <v>45</v>
      </c>
      <c r="R28" s="23">
        <v>34</v>
      </c>
      <c r="S28" s="23">
        <v>36</v>
      </c>
      <c r="T28" s="23">
        <v>32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>
        <v>86</v>
      </c>
      <c r="L29" s="24">
        <v>99</v>
      </c>
      <c r="M29" s="24">
        <v>62</v>
      </c>
      <c r="N29" s="24">
        <v>56</v>
      </c>
      <c r="O29" s="24">
        <v>49</v>
      </c>
      <c r="P29" s="24">
        <v>28</v>
      </c>
      <c r="Q29" s="24">
        <v>24</v>
      </c>
      <c r="R29" s="24">
        <v>45</v>
      </c>
      <c r="S29" s="24">
        <v>34</v>
      </c>
      <c r="T29" s="24">
        <v>36</v>
      </c>
      <c r="U29" s="24">
        <v>32</v>
      </c>
      <c r="V29" s="24"/>
      <c r="W29" s="24"/>
      <c r="X29" s="24"/>
      <c r="Y29" s="24"/>
    </row>
    <row r="35" spans="9:9" x14ac:dyDescent="0.2">
      <c r="I35" s="6">
        <f>18+22</f>
        <v>40</v>
      </c>
    </row>
  </sheetData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9" tint="0.39997558519241921"/>
  </sheetPr>
  <dimension ref="A1:Y29"/>
  <sheetViews>
    <sheetView zoomScaleNormal="100" workbookViewId="0">
      <selection activeCell="T19" sqref="T19"/>
    </sheetView>
  </sheetViews>
  <sheetFormatPr defaultRowHeight="14.25" x14ac:dyDescent="0.2"/>
  <cols>
    <col min="1" max="1" width="2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59</v>
      </c>
      <c r="C1" s="9"/>
      <c r="D1" s="9"/>
      <c r="E1" s="9"/>
      <c r="F1" s="9"/>
      <c r="G1" s="9"/>
      <c r="H1" s="9"/>
      <c r="I1" s="9"/>
      <c r="J1" s="9"/>
      <c r="K1" s="9"/>
      <c r="L1" s="14" t="s">
        <v>60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v>35</v>
      </c>
      <c r="G7" s="7">
        <v>27</v>
      </c>
      <c r="H7" s="7">
        <v>27</v>
      </c>
      <c r="I7" s="7">
        <v>27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33</v>
      </c>
      <c r="H8" s="7">
        <v>33</v>
      </c>
      <c r="I8" s="7">
        <v>33</v>
      </c>
      <c r="J8" s="7">
        <v>33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30</v>
      </c>
      <c r="I9" s="7">
        <v>30</v>
      </c>
      <c r="J9" s="7">
        <v>29</v>
      </c>
      <c r="K9" s="7">
        <v>29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17</v>
      </c>
      <c r="J10" s="7">
        <v>14</v>
      </c>
      <c r="K10" s="7">
        <v>14</v>
      </c>
      <c r="L10" s="7">
        <v>14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19</v>
      </c>
      <c r="K11" s="7">
        <v>19</v>
      </c>
      <c r="L11" s="7">
        <v>17</v>
      </c>
      <c r="M11" s="7">
        <v>14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11</v>
      </c>
      <c r="L12" s="7">
        <v>15</v>
      </c>
      <c r="M12" s="7">
        <v>8</v>
      </c>
      <c r="N12" s="7">
        <v>8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11</v>
      </c>
      <c r="M13" s="7">
        <v>8</v>
      </c>
      <c r="N13" s="7">
        <v>7</v>
      </c>
      <c r="O13" s="7">
        <v>7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9</v>
      </c>
      <c r="N14" s="7">
        <v>9</v>
      </c>
      <c r="O14" s="7">
        <v>3</v>
      </c>
      <c r="P14" s="7">
        <v>3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13</v>
      </c>
      <c r="O15" s="7">
        <v>13</v>
      </c>
      <c r="P15" s="7">
        <v>8</v>
      </c>
      <c r="Q15" s="7">
        <v>5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12</v>
      </c>
      <c r="P16" s="7">
        <v>8</v>
      </c>
      <c r="Q16" s="7">
        <v>8</v>
      </c>
      <c r="R16" s="7">
        <v>8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9</v>
      </c>
      <c r="Q17" s="7">
        <v>6</v>
      </c>
      <c r="R17" s="7">
        <v>5</v>
      </c>
      <c r="S17" s="7">
        <v>5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10</v>
      </c>
      <c r="R18" s="7">
        <v>8</v>
      </c>
      <c r="S18" s="7">
        <v>7</v>
      </c>
      <c r="T18" s="7">
        <v>5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</v>
      </c>
      <c r="S19" s="7">
        <v>8</v>
      </c>
      <c r="T19" s="7">
        <v>5</v>
      </c>
      <c r="U19" s="7">
        <v>6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35</v>
      </c>
      <c r="G27" s="22">
        <f t="shared" si="0"/>
        <v>60</v>
      </c>
      <c r="H27" s="22">
        <f t="shared" si="0"/>
        <v>90</v>
      </c>
      <c r="I27" s="22">
        <f t="shared" si="0"/>
        <v>107</v>
      </c>
      <c r="J27" s="22">
        <f t="shared" si="0"/>
        <v>95</v>
      </c>
      <c r="K27" s="22">
        <f t="shared" si="0"/>
        <v>73</v>
      </c>
      <c r="L27" s="22">
        <f t="shared" si="0"/>
        <v>57</v>
      </c>
      <c r="M27" s="22">
        <f t="shared" si="0"/>
        <v>39</v>
      </c>
      <c r="N27" s="22">
        <f t="shared" si="0"/>
        <v>37</v>
      </c>
      <c r="O27" s="22">
        <f t="shared" si="0"/>
        <v>35</v>
      </c>
      <c r="P27" s="22">
        <f t="shared" si="0"/>
        <v>28</v>
      </c>
      <c r="Q27" s="22">
        <f t="shared" si="0"/>
        <v>29</v>
      </c>
      <c r="R27" s="22">
        <f t="shared" si="0"/>
        <v>30</v>
      </c>
      <c r="S27" s="22">
        <f t="shared" si="0"/>
        <v>20</v>
      </c>
      <c r="T27" s="22">
        <f t="shared" si="0"/>
        <v>10</v>
      </c>
      <c r="U27" s="22">
        <f t="shared" si="0"/>
        <v>6</v>
      </c>
      <c r="V27" s="22">
        <f t="shared" si="0"/>
        <v>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>
        <v>16</v>
      </c>
      <c r="K28" s="23">
        <v>12</v>
      </c>
      <c r="L28" s="23">
        <v>14</v>
      </c>
      <c r="M28" s="23">
        <v>9</v>
      </c>
      <c r="N28" s="23">
        <v>5</v>
      </c>
      <c r="O28" s="23">
        <v>7</v>
      </c>
      <c r="P28" s="23">
        <v>3</v>
      </c>
      <c r="Q28" s="23">
        <v>1</v>
      </c>
      <c r="R28" s="23">
        <v>1</v>
      </c>
      <c r="S28" s="23">
        <v>8</v>
      </c>
      <c r="T28" s="23">
        <v>2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>
        <v>16</v>
      </c>
      <c r="L29" s="24">
        <v>12</v>
      </c>
      <c r="M29" s="24">
        <v>14</v>
      </c>
      <c r="N29" s="24">
        <v>9</v>
      </c>
      <c r="O29" s="24">
        <v>5</v>
      </c>
      <c r="P29" s="24">
        <v>7</v>
      </c>
      <c r="Q29" s="24">
        <v>3</v>
      </c>
      <c r="R29" s="24">
        <v>1</v>
      </c>
      <c r="S29" s="24">
        <v>9</v>
      </c>
      <c r="T29" s="24"/>
      <c r="U29" s="24">
        <v>2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9" tint="0.39997558519241921"/>
  </sheetPr>
  <dimension ref="A1:Y29"/>
  <sheetViews>
    <sheetView zoomScaleNormal="100" workbookViewId="0">
      <selection activeCell="T19" sqref="T19"/>
    </sheetView>
  </sheetViews>
  <sheetFormatPr defaultRowHeight="14.25" x14ac:dyDescent="0.2"/>
  <cols>
    <col min="1" max="1" width="1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4" t="s">
        <v>24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9</v>
      </c>
      <c r="N14" s="7">
        <v>8</v>
      </c>
      <c r="O14" s="7">
        <v>5</v>
      </c>
      <c r="P14" s="7">
        <v>5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10</v>
      </c>
      <c r="O15" s="7">
        <v>9</v>
      </c>
      <c r="P15" s="7">
        <v>7</v>
      </c>
      <c r="Q15" s="7">
        <v>5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22</v>
      </c>
      <c r="P16" s="7">
        <v>15</v>
      </c>
      <c r="Q16" s="7">
        <v>9</v>
      </c>
      <c r="R16" s="7">
        <v>9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23</v>
      </c>
      <c r="Q17" s="7">
        <v>10</v>
      </c>
      <c r="R17" s="7">
        <v>10</v>
      </c>
      <c r="S17" s="7">
        <v>10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22</v>
      </c>
      <c r="R18" s="7">
        <v>13</v>
      </c>
      <c r="S18" s="7">
        <v>13</v>
      </c>
      <c r="T18" s="7">
        <v>11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17</v>
      </c>
      <c r="S19" s="7">
        <v>14</v>
      </c>
      <c r="T19" s="7">
        <v>8</v>
      </c>
      <c r="U19" s="7">
        <v>10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9</v>
      </c>
      <c r="N27" s="22">
        <f t="shared" si="0"/>
        <v>18</v>
      </c>
      <c r="O27" s="22">
        <f t="shared" si="0"/>
        <v>36</v>
      </c>
      <c r="P27" s="22">
        <f t="shared" si="0"/>
        <v>50</v>
      </c>
      <c r="Q27" s="22">
        <f t="shared" si="0"/>
        <v>46</v>
      </c>
      <c r="R27" s="22">
        <f t="shared" si="0"/>
        <v>49</v>
      </c>
      <c r="S27" s="22">
        <f t="shared" si="0"/>
        <v>37</v>
      </c>
      <c r="T27" s="22">
        <f t="shared" si="0"/>
        <v>19</v>
      </c>
      <c r="U27" s="22">
        <f t="shared" si="0"/>
        <v>10</v>
      </c>
      <c r="V27" s="22">
        <f t="shared" si="0"/>
        <v>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>
        <v>4</v>
      </c>
      <c r="R28" s="23"/>
      <c r="S28" s="23">
        <v>2</v>
      </c>
      <c r="T28" s="23">
        <v>3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v>4</v>
      </c>
      <c r="S29" s="24">
        <v>2</v>
      </c>
      <c r="T29" s="24"/>
      <c r="U29" s="24">
        <v>3</v>
      </c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399975585192419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1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4" t="s">
        <v>25</v>
      </c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18</v>
      </c>
      <c r="T20" s="7">
        <v>13</v>
      </c>
      <c r="U20" s="7">
        <v>13</v>
      </c>
      <c r="V20" s="7">
        <v>17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8</v>
      </c>
      <c r="U21" s="7">
        <v>8</v>
      </c>
      <c r="V21" s="7">
        <v>8</v>
      </c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14</v>
      </c>
      <c r="V22" s="7">
        <v>13</v>
      </c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23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7.75" customHeight="1" x14ac:dyDescent="0.2">
      <c r="B27" s="10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0</v>
      </c>
      <c r="S27" s="12">
        <f t="shared" si="0"/>
        <v>18</v>
      </c>
      <c r="T27" s="12">
        <f t="shared" si="0"/>
        <v>21</v>
      </c>
      <c r="U27" s="12">
        <f t="shared" si="0"/>
        <v>35</v>
      </c>
      <c r="V27" s="12">
        <f t="shared" si="0"/>
        <v>61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27.75" customHeight="1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9" tint="0.399975585192419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1.8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4" t="s">
        <v>26</v>
      </c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44</v>
      </c>
      <c r="S19" s="7">
        <v>44</v>
      </c>
      <c r="T19" s="7">
        <v>36</v>
      </c>
      <c r="U19" s="7">
        <v>38</v>
      </c>
      <c r="V19" s="7"/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17</v>
      </c>
      <c r="T20" s="7">
        <v>13</v>
      </c>
      <c r="U20" s="7">
        <v>13</v>
      </c>
      <c r="V20" s="7">
        <v>16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24</v>
      </c>
      <c r="U21" s="7">
        <v>22</v>
      </c>
      <c r="V21" s="7">
        <v>22</v>
      </c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18</v>
      </c>
      <c r="V22" s="7">
        <v>17</v>
      </c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20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7.75" customHeight="1" x14ac:dyDescent="0.2">
      <c r="B27" s="10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44</v>
      </c>
      <c r="S27" s="12">
        <f t="shared" si="0"/>
        <v>61</v>
      </c>
      <c r="T27" s="12">
        <f t="shared" si="0"/>
        <v>73</v>
      </c>
      <c r="U27" s="12">
        <f t="shared" si="0"/>
        <v>91</v>
      </c>
      <c r="V27" s="12">
        <f t="shared" si="0"/>
        <v>75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27.75" customHeight="1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39997558519241921"/>
  </sheetPr>
  <dimension ref="A1:Y29"/>
  <sheetViews>
    <sheetView zoomScaleNormal="100" workbookViewId="0">
      <selection activeCell="W42" sqref="W42"/>
    </sheetView>
  </sheetViews>
  <sheetFormatPr defaultRowHeight="14.25" x14ac:dyDescent="0.2"/>
  <cols>
    <col min="1" max="1" width="1.6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4" t="s">
        <v>23</v>
      </c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121</v>
      </c>
      <c r="S19" s="7">
        <v>112</v>
      </c>
      <c r="T19" s="7">
        <v>91</v>
      </c>
      <c r="U19" s="7">
        <v>101</v>
      </c>
      <c r="V19" s="7"/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90</v>
      </c>
      <c r="T20" s="7">
        <v>79</v>
      </c>
      <c r="U20" s="7">
        <v>78</v>
      </c>
      <c r="V20" s="7">
        <v>85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98</v>
      </c>
      <c r="U21" s="7">
        <v>97</v>
      </c>
      <c r="V21" s="7">
        <v>95</v>
      </c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74</v>
      </c>
      <c r="V22" s="7">
        <v>71</v>
      </c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67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7.75" customHeight="1" x14ac:dyDescent="0.2">
      <c r="B27" s="10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0</v>
      </c>
      <c r="R27" s="12">
        <f t="shared" si="0"/>
        <v>121</v>
      </c>
      <c r="S27" s="12">
        <f t="shared" si="0"/>
        <v>202</v>
      </c>
      <c r="T27" s="12">
        <f t="shared" si="0"/>
        <v>268</v>
      </c>
      <c r="U27" s="12">
        <f t="shared" si="0"/>
        <v>350</v>
      </c>
      <c r="V27" s="12">
        <f t="shared" si="0"/>
        <v>318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27.75" customHeight="1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 t="s">
        <v>3</v>
      </c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25</v>
      </c>
      <c r="R18" s="7">
        <v>13</v>
      </c>
      <c r="S18" s="7">
        <v>13</v>
      </c>
      <c r="T18" s="7">
        <v>11</v>
      </c>
      <c r="U18" s="7"/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29</v>
      </c>
      <c r="S19" s="7">
        <v>28</v>
      </c>
      <c r="T19" s="7">
        <v>20</v>
      </c>
      <c r="U19" s="7">
        <v>27</v>
      </c>
      <c r="V19" s="7"/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26</v>
      </c>
      <c r="T20" s="7">
        <v>21</v>
      </c>
      <c r="U20" s="7">
        <v>23</v>
      </c>
      <c r="V20" s="7">
        <v>25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24</v>
      </c>
      <c r="U21" s="7">
        <v>24</v>
      </c>
      <c r="V21" s="7">
        <v>23</v>
      </c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23</v>
      </c>
      <c r="V22" s="7">
        <v>22</v>
      </c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14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7.75" customHeight="1" x14ac:dyDescent="0.2">
      <c r="B27" s="10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25</v>
      </c>
      <c r="R27" s="12">
        <f t="shared" si="0"/>
        <v>42</v>
      </c>
      <c r="S27" s="12">
        <f t="shared" si="0"/>
        <v>67</v>
      </c>
      <c r="T27" s="12">
        <f t="shared" si="0"/>
        <v>76</v>
      </c>
      <c r="U27" s="12">
        <f t="shared" si="0"/>
        <v>97</v>
      </c>
      <c r="V27" s="12">
        <f t="shared" si="0"/>
        <v>84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18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</sheetPr>
  <dimension ref="A1:Y29"/>
  <sheetViews>
    <sheetView zoomScaleNormal="100" workbookViewId="0">
      <selection activeCell="V21" sqref="V21"/>
    </sheetView>
  </sheetViews>
  <sheetFormatPr defaultRowHeight="14.25" x14ac:dyDescent="0.2"/>
  <cols>
    <col min="1" max="1" width="2.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 t="s">
        <v>22</v>
      </c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58</v>
      </c>
      <c r="R18" s="7">
        <v>46</v>
      </c>
      <c r="S18" s="7">
        <v>45</v>
      </c>
      <c r="T18" s="7">
        <v>38</v>
      </c>
      <c r="U18" s="7"/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23</v>
      </c>
      <c r="S19" s="7">
        <v>21</v>
      </c>
      <c r="T19" s="7">
        <v>18</v>
      </c>
      <c r="U19" s="7">
        <v>18</v>
      </c>
      <c r="V19" s="7"/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11</v>
      </c>
      <c r="T20" s="7">
        <v>7</v>
      </c>
      <c r="U20" s="7">
        <v>7</v>
      </c>
      <c r="V20" s="7">
        <v>11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8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7.75" customHeight="1" x14ac:dyDescent="0.2">
      <c r="B27" s="10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58</v>
      </c>
      <c r="R27" s="12">
        <f t="shared" si="0"/>
        <v>69</v>
      </c>
      <c r="S27" s="12">
        <f t="shared" si="0"/>
        <v>77</v>
      </c>
      <c r="T27" s="12">
        <f t="shared" si="0"/>
        <v>63</v>
      </c>
      <c r="U27" s="12">
        <f t="shared" si="0"/>
        <v>25</v>
      </c>
      <c r="V27" s="12">
        <f t="shared" si="0"/>
        <v>19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18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FF99FF"/>
  </sheetPr>
  <dimension ref="A1:Y29"/>
  <sheetViews>
    <sheetView zoomScaleNormal="100" workbookViewId="0">
      <selection activeCell="P28" sqref="P28"/>
    </sheetView>
  </sheetViews>
  <sheetFormatPr defaultRowHeight="14.25" x14ac:dyDescent="0.2"/>
  <cols>
    <col min="1" max="1" width="1.8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53</v>
      </c>
      <c r="C1" s="9"/>
      <c r="D1" s="9"/>
      <c r="E1" s="9"/>
      <c r="F1" s="9"/>
      <c r="G1" s="9"/>
      <c r="H1" s="9"/>
      <c r="I1" s="9"/>
      <c r="J1" s="9"/>
      <c r="K1" s="9"/>
      <c r="L1" s="14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v>15</v>
      </c>
      <c r="G7" s="7">
        <v>14</v>
      </c>
      <c r="H7" s="7">
        <v>14</v>
      </c>
      <c r="I7" s="7">
        <v>14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4</v>
      </c>
      <c r="H8" s="7">
        <v>4</v>
      </c>
      <c r="I8" s="7">
        <v>4</v>
      </c>
      <c r="J8" s="7">
        <v>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7</v>
      </c>
      <c r="I9" s="7">
        <v>7</v>
      </c>
      <c r="J9" s="7">
        <v>7</v>
      </c>
      <c r="K9" s="7">
        <v>7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13</v>
      </c>
      <c r="L12" s="7">
        <v>13</v>
      </c>
      <c r="M12" s="7">
        <v>9</v>
      </c>
      <c r="N12" s="7">
        <v>9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15</v>
      </c>
      <c r="G27" s="22">
        <f t="shared" si="0"/>
        <v>18</v>
      </c>
      <c r="H27" s="22">
        <f t="shared" si="0"/>
        <v>25</v>
      </c>
      <c r="I27" s="22">
        <f t="shared" si="0"/>
        <v>25</v>
      </c>
      <c r="J27" s="22">
        <f t="shared" si="0"/>
        <v>11</v>
      </c>
      <c r="K27" s="22">
        <f t="shared" si="0"/>
        <v>20</v>
      </c>
      <c r="L27" s="22">
        <f t="shared" si="0"/>
        <v>13</v>
      </c>
      <c r="M27" s="22">
        <f t="shared" si="0"/>
        <v>9</v>
      </c>
      <c r="N27" s="22">
        <f t="shared" si="0"/>
        <v>9</v>
      </c>
      <c r="O27" s="22">
        <f t="shared" si="0"/>
        <v>0</v>
      </c>
      <c r="P27" s="22">
        <f t="shared" si="0"/>
        <v>0</v>
      </c>
      <c r="Q27" s="22">
        <f t="shared" si="0"/>
        <v>0</v>
      </c>
      <c r="R27" s="22">
        <f t="shared" si="0"/>
        <v>0</v>
      </c>
      <c r="S27" s="22">
        <f t="shared" si="0"/>
        <v>0</v>
      </c>
      <c r="T27" s="22">
        <f t="shared" si="0"/>
        <v>0</v>
      </c>
      <c r="U27" s="22">
        <f t="shared" si="0"/>
        <v>0</v>
      </c>
      <c r="V27" s="22">
        <f t="shared" si="0"/>
        <v>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>
        <v>10</v>
      </c>
      <c r="K28" s="23">
        <v>4</v>
      </c>
      <c r="L28" s="23">
        <v>4</v>
      </c>
      <c r="M28" s="23"/>
      <c r="N28" s="23"/>
      <c r="O28" s="23">
        <v>8</v>
      </c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>
        <v>10</v>
      </c>
      <c r="L29" s="24">
        <v>4</v>
      </c>
      <c r="M29" s="24">
        <v>4</v>
      </c>
      <c r="N29" s="24"/>
      <c r="O29" s="24"/>
      <c r="P29" s="24">
        <v>8</v>
      </c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99FF"/>
  </sheetPr>
  <dimension ref="A1:Y29"/>
  <sheetViews>
    <sheetView zoomScaleNormal="100" workbookViewId="0">
      <selection activeCell="V21" sqref="V21"/>
    </sheetView>
  </sheetViews>
  <sheetFormatPr defaultRowHeight="14.25" x14ac:dyDescent="0.2"/>
  <cols>
    <col min="1" max="1" width="2.75" style="6" customWidth="1"/>
    <col min="2" max="2" width="10.125" style="6" customWidth="1"/>
    <col min="3" max="25" width="4.875" style="6" bestFit="1" customWidth="1"/>
    <col min="26" max="26" width="8.875" style="1" customWidth="1"/>
    <col min="27" max="16384" width="9" style="1"/>
  </cols>
  <sheetData>
    <row r="1" spans="2:25" x14ac:dyDescent="0.2">
      <c r="B1" s="14" t="s">
        <v>52</v>
      </c>
      <c r="C1" s="9"/>
      <c r="D1" s="9"/>
      <c r="E1" s="9"/>
      <c r="F1" s="9"/>
      <c r="G1" s="14"/>
      <c r="H1" s="9"/>
      <c r="I1" s="9"/>
      <c r="J1" s="9"/>
      <c r="K1" s="19"/>
      <c r="L1" s="11" t="s">
        <v>61</v>
      </c>
      <c r="M1" s="9"/>
      <c r="N1" s="9"/>
      <c r="O1" s="9"/>
      <c r="P1" s="9" t="s">
        <v>21</v>
      </c>
      <c r="Q1" s="9"/>
      <c r="R1" s="11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>
        <v>58</v>
      </c>
      <c r="D4" s="7">
        <v>58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f>33+32</f>
        <v>65</v>
      </c>
      <c r="H8" s="7">
        <f>33+32</f>
        <v>65</v>
      </c>
      <c r="I8" s="7">
        <v>33</v>
      </c>
      <c r="J8" s="7">
        <v>33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37</v>
      </c>
      <c r="I9" s="7">
        <v>37</v>
      </c>
      <c r="J9" s="7">
        <v>34</v>
      </c>
      <c r="K9" s="7">
        <v>34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f>36+21</f>
        <v>57</v>
      </c>
      <c r="J10" s="7">
        <f>35+20</f>
        <v>55</v>
      </c>
      <c r="K10" s="7">
        <v>35</v>
      </c>
      <c r="L10" s="7">
        <v>35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f>41+15</f>
        <v>56</v>
      </c>
      <c r="K11" s="7">
        <f>38+14</f>
        <v>52</v>
      </c>
      <c r="L11" s="7">
        <v>39</v>
      </c>
      <c r="M11" s="7">
        <v>24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f>17+8</f>
        <v>25</v>
      </c>
      <c r="L12" s="7">
        <f>17+8</f>
        <v>25</v>
      </c>
      <c r="M12" s="7">
        <v>9</v>
      </c>
      <c r="N12" s="7">
        <v>9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f>14+8</f>
        <v>22</v>
      </c>
      <c r="M13" s="7">
        <v>19</v>
      </c>
      <c r="N13" s="7">
        <v>12</v>
      </c>
      <c r="O13" s="7">
        <v>12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32</v>
      </c>
      <c r="N14" s="7">
        <v>27</v>
      </c>
      <c r="O14" s="7">
        <v>23</v>
      </c>
      <c r="P14" s="7">
        <v>12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55</v>
      </c>
      <c r="O15" s="7">
        <v>53</v>
      </c>
      <c r="P15" s="7">
        <v>23</v>
      </c>
      <c r="Q15" s="7">
        <v>16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52</v>
      </c>
      <c r="P16" s="7">
        <v>36</v>
      </c>
      <c r="Q16" s="7">
        <v>29</v>
      </c>
      <c r="R16" s="7">
        <v>28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70</v>
      </c>
      <c r="Q17" s="7">
        <v>55</v>
      </c>
      <c r="R17" s="7">
        <v>48</v>
      </c>
      <c r="S17" s="7">
        <v>46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83</v>
      </c>
      <c r="R18" s="7">
        <v>63</v>
      </c>
      <c r="S18" s="7">
        <v>62</v>
      </c>
      <c r="T18" s="7">
        <v>49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87</v>
      </c>
      <c r="S19" s="7">
        <v>85</v>
      </c>
      <c r="T19" s="7">
        <v>58</v>
      </c>
      <c r="U19" s="7">
        <v>66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67</v>
      </c>
      <c r="T20" s="7">
        <v>54</v>
      </c>
      <c r="U20" s="7">
        <v>55</v>
      </c>
      <c r="V20" s="7">
        <v>67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50</v>
      </c>
      <c r="U21" s="7">
        <v>46</v>
      </c>
      <c r="V21" s="7">
        <v>46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18</v>
      </c>
      <c r="V22" s="7">
        <v>17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25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58</v>
      </c>
      <c r="D27" s="22">
        <f t="shared" si="0"/>
        <v>58</v>
      </c>
      <c r="E27" s="22">
        <f t="shared" si="0"/>
        <v>0</v>
      </c>
      <c r="F27" s="22">
        <f t="shared" si="0"/>
        <v>0</v>
      </c>
      <c r="G27" s="22">
        <f t="shared" si="0"/>
        <v>65</v>
      </c>
      <c r="H27" s="22">
        <f t="shared" si="0"/>
        <v>102</v>
      </c>
      <c r="I27" s="22">
        <f t="shared" si="0"/>
        <v>127</v>
      </c>
      <c r="J27" s="22">
        <f t="shared" si="0"/>
        <v>178</v>
      </c>
      <c r="K27" s="22">
        <f t="shared" si="0"/>
        <v>146</v>
      </c>
      <c r="L27" s="22">
        <f t="shared" si="0"/>
        <v>121</v>
      </c>
      <c r="M27" s="22">
        <f t="shared" si="0"/>
        <v>84</v>
      </c>
      <c r="N27" s="22">
        <f t="shared" si="0"/>
        <v>103</v>
      </c>
      <c r="O27" s="22">
        <f t="shared" si="0"/>
        <v>140</v>
      </c>
      <c r="P27" s="22">
        <f t="shared" si="0"/>
        <v>141</v>
      </c>
      <c r="Q27" s="22">
        <f t="shared" si="0"/>
        <v>183</v>
      </c>
      <c r="R27" s="22">
        <f t="shared" si="0"/>
        <v>226</v>
      </c>
      <c r="S27" s="22">
        <f t="shared" si="0"/>
        <v>260</v>
      </c>
      <c r="T27" s="22">
        <f t="shared" si="0"/>
        <v>211</v>
      </c>
      <c r="U27" s="22">
        <f t="shared" si="0"/>
        <v>185</v>
      </c>
      <c r="V27" s="22">
        <f t="shared" si="0"/>
        <v>155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>
        <v>58</v>
      </c>
      <c r="F28" s="23"/>
      <c r="G28" s="23"/>
      <c r="H28" s="23"/>
      <c r="I28" s="23">
        <v>28</v>
      </c>
      <c r="J28" s="23"/>
      <c r="K28" s="23">
        <f>15+17</f>
        <v>32</v>
      </c>
      <c r="L28" s="23">
        <f>16+12</f>
        <v>28</v>
      </c>
      <c r="M28" s="23">
        <f>14+6</f>
        <v>20</v>
      </c>
      <c r="N28" s="23">
        <f>12+6</f>
        <v>18</v>
      </c>
      <c r="O28" s="23">
        <f>9+11</f>
        <v>20</v>
      </c>
      <c r="P28" s="23">
        <v>6</v>
      </c>
      <c r="Q28" s="23">
        <v>8</v>
      </c>
      <c r="R28" s="23">
        <v>14</v>
      </c>
      <c r="S28" s="23">
        <v>29</v>
      </c>
      <c r="T28" s="23">
        <v>36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>
        <v>58</v>
      </c>
      <c r="G29" s="24"/>
      <c r="H29" s="24"/>
      <c r="I29" s="24"/>
      <c r="J29" s="24">
        <v>28</v>
      </c>
      <c r="K29" s="24"/>
      <c r="L29" s="24">
        <f>15+17</f>
        <v>32</v>
      </c>
      <c r="M29" s="24">
        <f>16+12</f>
        <v>28</v>
      </c>
      <c r="N29" s="24">
        <f>14+6</f>
        <v>20</v>
      </c>
      <c r="O29" s="24">
        <f>12+6</f>
        <v>18</v>
      </c>
      <c r="P29" s="24">
        <f>9+11</f>
        <v>20</v>
      </c>
      <c r="Q29" s="24">
        <v>6</v>
      </c>
      <c r="R29" s="24">
        <v>8</v>
      </c>
      <c r="S29" s="24">
        <v>14</v>
      </c>
      <c r="T29" s="24">
        <v>29</v>
      </c>
      <c r="U29" s="24">
        <v>36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99FF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20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>
        <v>69</v>
      </c>
      <c r="E5" s="7">
        <v>69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>
        <v>41</v>
      </c>
      <c r="F6" s="7">
        <v>41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v>32</v>
      </c>
      <c r="G7" s="7">
        <v>29</v>
      </c>
      <c r="H7" s="7">
        <v>29</v>
      </c>
      <c r="I7" s="7">
        <v>29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f>24+19</f>
        <v>43</v>
      </c>
      <c r="H8" s="7">
        <f>19+24</f>
        <v>43</v>
      </c>
      <c r="I8" s="7">
        <v>24</v>
      </c>
      <c r="J8" s="7">
        <v>24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24</v>
      </c>
      <c r="I9" s="7">
        <v>24</v>
      </c>
      <c r="J9" s="7">
        <v>23</v>
      </c>
      <c r="K9" s="7">
        <v>20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f>14+11</f>
        <v>25</v>
      </c>
      <c r="J10" s="7">
        <f>13+11</f>
        <v>24</v>
      </c>
      <c r="K10" s="7">
        <v>13</v>
      </c>
      <c r="L10" s="7">
        <v>13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f>13+9</f>
        <v>22</v>
      </c>
      <c r="K11" s="7">
        <f>12+9</f>
        <v>21</v>
      </c>
      <c r="L11" s="7">
        <v>12</v>
      </c>
      <c r="M11" s="7">
        <v>10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f>18+14</f>
        <v>32</v>
      </c>
      <c r="L12" s="7">
        <f>16+14</f>
        <v>30</v>
      </c>
      <c r="M12" s="7">
        <v>14</v>
      </c>
      <c r="N12" s="7">
        <v>14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f>8+6</f>
        <v>14</v>
      </c>
      <c r="M13" s="7">
        <v>13</v>
      </c>
      <c r="N13" s="7">
        <v>7</v>
      </c>
      <c r="O13" s="7">
        <v>7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12</v>
      </c>
      <c r="N14" s="7">
        <v>11</v>
      </c>
      <c r="O14" s="7">
        <v>7</v>
      </c>
      <c r="P14" s="7">
        <v>7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23</v>
      </c>
      <c r="O15" s="7">
        <v>22</v>
      </c>
      <c r="P15" s="7">
        <v>12</v>
      </c>
      <c r="Q15" s="7">
        <v>7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46</v>
      </c>
      <c r="P16" s="7">
        <v>36</v>
      </c>
      <c r="Q16" s="7">
        <v>35</v>
      </c>
      <c r="R16" s="7">
        <v>29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32</v>
      </c>
      <c r="Q17" s="7">
        <v>22</v>
      </c>
      <c r="R17" s="7">
        <v>22</v>
      </c>
      <c r="S17" s="7">
        <v>22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71</v>
      </c>
      <c r="R18" s="7">
        <v>52</v>
      </c>
      <c r="S18" s="7">
        <v>50</v>
      </c>
      <c r="T18" s="7">
        <v>38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58</v>
      </c>
      <c r="S19" s="7">
        <v>55</v>
      </c>
      <c r="T19" s="7">
        <v>42</v>
      </c>
      <c r="U19" s="7">
        <v>45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54</v>
      </c>
      <c r="T20" s="7">
        <v>44</v>
      </c>
      <c r="U20" s="7">
        <v>42</v>
      </c>
      <c r="V20" s="7">
        <v>49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33</v>
      </c>
      <c r="U21" s="7">
        <v>32</v>
      </c>
      <c r="V21" s="7">
        <v>33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40</v>
      </c>
      <c r="V22" s="7">
        <v>36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31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69</v>
      </c>
      <c r="E27" s="22">
        <f t="shared" si="0"/>
        <v>110</v>
      </c>
      <c r="F27" s="22">
        <f t="shared" si="0"/>
        <v>73</v>
      </c>
      <c r="G27" s="22">
        <f t="shared" si="0"/>
        <v>72</v>
      </c>
      <c r="H27" s="22">
        <f t="shared" si="0"/>
        <v>96</v>
      </c>
      <c r="I27" s="22">
        <f t="shared" si="0"/>
        <v>102</v>
      </c>
      <c r="J27" s="22">
        <f t="shared" si="0"/>
        <v>93</v>
      </c>
      <c r="K27" s="22">
        <f t="shared" si="0"/>
        <v>86</v>
      </c>
      <c r="L27" s="22">
        <f t="shared" si="0"/>
        <v>69</v>
      </c>
      <c r="M27" s="22">
        <f t="shared" si="0"/>
        <v>49</v>
      </c>
      <c r="N27" s="22">
        <f t="shared" si="0"/>
        <v>55</v>
      </c>
      <c r="O27" s="22">
        <f t="shared" si="0"/>
        <v>82</v>
      </c>
      <c r="P27" s="22">
        <f t="shared" si="0"/>
        <v>87</v>
      </c>
      <c r="Q27" s="22">
        <f t="shared" si="0"/>
        <v>135</v>
      </c>
      <c r="R27" s="22">
        <f t="shared" si="0"/>
        <v>161</v>
      </c>
      <c r="S27" s="22">
        <f t="shared" si="0"/>
        <v>181</v>
      </c>
      <c r="T27" s="22">
        <f t="shared" si="0"/>
        <v>157</v>
      </c>
      <c r="U27" s="22">
        <f t="shared" si="0"/>
        <v>159</v>
      </c>
      <c r="V27" s="22">
        <f t="shared" si="0"/>
        <v>149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>
        <v>69</v>
      </c>
      <c r="G28" s="23">
        <v>41</v>
      </c>
      <c r="H28" s="23"/>
      <c r="I28" s="23">
        <v>15</v>
      </c>
      <c r="J28" s="23">
        <v>15</v>
      </c>
      <c r="K28" s="23">
        <f>14+7</f>
        <v>21</v>
      </c>
      <c r="L28" s="23">
        <f>8+6</f>
        <v>14</v>
      </c>
      <c r="M28" s="23">
        <f>4+12</f>
        <v>16</v>
      </c>
      <c r="N28" s="23">
        <v>4</v>
      </c>
      <c r="O28" s="23">
        <f>12+2</f>
        <v>14</v>
      </c>
      <c r="P28" s="23">
        <v>6</v>
      </c>
      <c r="Q28" s="23">
        <v>6</v>
      </c>
      <c r="R28" s="23">
        <v>6</v>
      </c>
      <c r="S28" s="23">
        <v>24</v>
      </c>
      <c r="T28" s="23">
        <v>20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>
        <v>69</v>
      </c>
      <c r="H29" s="24">
        <v>41</v>
      </c>
      <c r="I29" s="24"/>
      <c r="J29" s="24">
        <v>15</v>
      </c>
      <c r="K29" s="24">
        <v>15</v>
      </c>
      <c r="L29" s="24">
        <f>14+7</f>
        <v>21</v>
      </c>
      <c r="M29" s="24">
        <f>8+6</f>
        <v>14</v>
      </c>
      <c r="N29" s="24">
        <f>4+12</f>
        <v>16</v>
      </c>
      <c r="O29" s="24">
        <v>4</v>
      </c>
      <c r="P29" s="24">
        <f>12+2</f>
        <v>14</v>
      </c>
      <c r="Q29" s="24">
        <v>6</v>
      </c>
      <c r="R29" s="24">
        <v>6</v>
      </c>
      <c r="S29" s="24">
        <v>6</v>
      </c>
      <c r="T29" s="24">
        <v>24</v>
      </c>
      <c r="U29" s="24">
        <v>20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4" t="s">
        <v>45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28</v>
      </c>
      <c r="N14" s="7">
        <v>21</v>
      </c>
      <c r="O14" s="7">
        <v>17</v>
      </c>
      <c r="P14" s="7">
        <v>14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35</v>
      </c>
      <c r="O15" s="7">
        <v>35</v>
      </c>
      <c r="P15" s="7">
        <v>30</v>
      </c>
      <c r="Q15" s="7">
        <v>24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44</v>
      </c>
      <c r="P16" s="7">
        <v>28</v>
      </c>
      <c r="Q16" s="7">
        <v>19</v>
      </c>
      <c r="R16" s="7">
        <v>19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35</v>
      </c>
      <c r="Q17" s="7">
        <v>26</v>
      </c>
      <c r="R17" s="7">
        <v>27</v>
      </c>
      <c r="S17" s="7">
        <v>27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45</v>
      </c>
      <c r="R18" s="7">
        <v>36</v>
      </c>
      <c r="S18" s="7">
        <v>34</v>
      </c>
      <c r="T18" s="7">
        <v>34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7</v>
      </c>
      <c r="S19" s="7">
        <v>5</v>
      </c>
      <c r="T19" s="7">
        <v>5</v>
      </c>
      <c r="U19" s="7"/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14</v>
      </c>
      <c r="T20" s="7">
        <v>10</v>
      </c>
      <c r="U20" s="7">
        <v>10</v>
      </c>
      <c r="V20" s="7">
        <v>14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10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28</v>
      </c>
      <c r="N27" s="22">
        <f t="shared" si="0"/>
        <v>56</v>
      </c>
      <c r="O27" s="22">
        <f t="shared" si="0"/>
        <v>96</v>
      </c>
      <c r="P27" s="22">
        <f t="shared" si="0"/>
        <v>107</v>
      </c>
      <c r="Q27" s="22">
        <f t="shared" si="0"/>
        <v>114</v>
      </c>
      <c r="R27" s="22">
        <f t="shared" si="0"/>
        <v>89</v>
      </c>
      <c r="S27" s="22">
        <f t="shared" si="0"/>
        <v>80</v>
      </c>
      <c r="T27" s="22">
        <f t="shared" si="0"/>
        <v>49</v>
      </c>
      <c r="U27" s="22">
        <f t="shared" si="0"/>
        <v>10</v>
      </c>
      <c r="V27" s="22">
        <f t="shared" si="0"/>
        <v>24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>
        <v>10</v>
      </c>
      <c r="R28" s="23">
        <v>14</v>
      </c>
      <c r="S28" s="23">
        <v>13</v>
      </c>
      <c r="T28" s="23">
        <v>12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>
        <v>10</v>
      </c>
      <c r="S29" s="24">
        <v>14</v>
      </c>
      <c r="T29" s="24">
        <v>13</v>
      </c>
      <c r="U29" s="24">
        <v>12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99FF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55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 t="s">
        <v>10</v>
      </c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>
        <v>50</v>
      </c>
      <c r="D4" s="7">
        <v>50</v>
      </c>
      <c r="E4" s="7">
        <v>50</v>
      </c>
      <c r="F4" s="7">
        <v>50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>
        <f>70+61</f>
        <v>131</v>
      </c>
      <c r="E5" s="7">
        <v>131</v>
      </c>
      <c r="F5" s="7">
        <v>48</v>
      </c>
      <c r="G5" s="7">
        <v>47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>
        <f>78+42</f>
        <v>120</v>
      </c>
      <c r="F6" s="7">
        <v>120</v>
      </c>
      <c r="G6" s="7">
        <v>78</v>
      </c>
      <c r="H6" s="7">
        <v>78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v>123</v>
      </c>
      <c r="G7" s="7">
        <v>113</v>
      </c>
      <c r="H7" s="7">
        <v>69</v>
      </c>
      <c r="I7" s="7">
        <v>69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117</v>
      </c>
      <c r="H8" s="7">
        <v>117</v>
      </c>
      <c r="I8" s="7">
        <v>77</v>
      </c>
      <c r="J8" s="7">
        <v>76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f>55+52+60</f>
        <v>167</v>
      </c>
      <c r="I9" s="7">
        <f>55+52+60</f>
        <v>167</v>
      </c>
      <c r="J9" s="7">
        <f>53+53</f>
        <v>106</v>
      </c>
      <c r="K9" s="7">
        <f>53+53</f>
        <v>106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f>52+52+80</f>
        <v>184</v>
      </c>
      <c r="J10" s="7">
        <f>50+49+76</f>
        <v>175</v>
      </c>
      <c r="K10" s="7">
        <f>50+48</f>
        <v>98</v>
      </c>
      <c r="L10" s="7">
        <f>20+48</f>
        <v>68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f>63+37</f>
        <v>100</v>
      </c>
      <c r="K11" s="7">
        <f>57+37</f>
        <v>94</v>
      </c>
      <c r="L11" s="7">
        <v>94</v>
      </c>
      <c r="M11" s="7">
        <v>40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f>55+28</f>
        <v>83</v>
      </c>
      <c r="L12" s="7">
        <v>81</v>
      </c>
      <c r="M12" s="7">
        <v>65</v>
      </c>
      <c r="N12" s="7">
        <v>39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140</v>
      </c>
      <c r="M13" s="7">
        <v>114</v>
      </c>
      <c r="N13" s="7">
        <v>109</v>
      </c>
      <c r="O13" s="7">
        <v>109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157</v>
      </c>
      <c r="N14" s="7">
        <v>143</v>
      </c>
      <c r="O14" s="7">
        <v>127</v>
      </c>
      <c r="P14" s="7">
        <v>63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196</v>
      </c>
      <c r="O15" s="7">
        <v>191</v>
      </c>
      <c r="P15" s="7">
        <v>145</v>
      </c>
      <c r="Q15" s="7">
        <v>136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208</v>
      </c>
      <c r="P16" s="7">
        <v>162</v>
      </c>
      <c r="Q16" s="7">
        <v>147</v>
      </c>
      <c r="R16" s="7">
        <v>125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260</v>
      </c>
      <c r="Q17" s="7">
        <v>196</v>
      </c>
      <c r="R17" s="7">
        <v>178</v>
      </c>
      <c r="S17" s="7">
        <v>176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273</v>
      </c>
      <c r="R18" s="7">
        <v>187</v>
      </c>
      <c r="S18" s="7">
        <v>184</v>
      </c>
      <c r="T18" s="7">
        <v>165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224</v>
      </c>
      <c r="S19" s="7">
        <v>220</v>
      </c>
      <c r="T19" s="7">
        <v>177</v>
      </c>
      <c r="U19" s="7">
        <v>187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155</v>
      </c>
      <c r="T20" s="7">
        <v>129</v>
      </c>
      <c r="U20" s="7">
        <v>128</v>
      </c>
      <c r="V20" s="7">
        <v>152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110</v>
      </c>
      <c r="U21" s="7">
        <v>103</v>
      </c>
      <c r="V21" s="7">
        <v>102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140</v>
      </c>
      <c r="V22" s="7">
        <v>135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126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50</v>
      </c>
      <c r="D27" s="22">
        <f t="shared" si="0"/>
        <v>181</v>
      </c>
      <c r="E27" s="22">
        <f t="shared" si="0"/>
        <v>301</v>
      </c>
      <c r="F27" s="22">
        <f t="shared" si="0"/>
        <v>341</v>
      </c>
      <c r="G27" s="22">
        <f t="shared" si="0"/>
        <v>355</v>
      </c>
      <c r="H27" s="22">
        <f t="shared" si="0"/>
        <v>431</v>
      </c>
      <c r="I27" s="22">
        <f t="shared" si="0"/>
        <v>497</v>
      </c>
      <c r="J27" s="22">
        <f t="shared" si="0"/>
        <v>457</v>
      </c>
      <c r="K27" s="22">
        <f t="shared" si="0"/>
        <v>381</v>
      </c>
      <c r="L27" s="22">
        <f t="shared" si="0"/>
        <v>383</v>
      </c>
      <c r="M27" s="22">
        <f t="shared" si="0"/>
        <v>376</v>
      </c>
      <c r="N27" s="22">
        <f t="shared" si="0"/>
        <v>487</v>
      </c>
      <c r="O27" s="22">
        <f t="shared" si="0"/>
        <v>635</v>
      </c>
      <c r="P27" s="22">
        <f t="shared" si="0"/>
        <v>630</v>
      </c>
      <c r="Q27" s="22">
        <f t="shared" si="0"/>
        <v>752</v>
      </c>
      <c r="R27" s="22">
        <f t="shared" si="0"/>
        <v>714</v>
      </c>
      <c r="S27" s="22">
        <f t="shared" si="0"/>
        <v>735</v>
      </c>
      <c r="T27" s="22">
        <f t="shared" si="0"/>
        <v>581</v>
      </c>
      <c r="U27" s="22">
        <f t="shared" si="0"/>
        <v>558</v>
      </c>
      <c r="V27" s="22">
        <f t="shared" si="0"/>
        <v>515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>
        <v>57</v>
      </c>
      <c r="G28" s="23">
        <f>47+38</f>
        <v>85</v>
      </c>
      <c r="H28" s="23">
        <f>35+45</f>
        <v>80</v>
      </c>
      <c r="I28" s="23">
        <f>63+30</f>
        <v>93</v>
      </c>
      <c r="J28" s="23">
        <f>58+45</f>
        <v>103</v>
      </c>
      <c r="K28" s="23">
        <f>55+61</f>
        <v>116</v>
      </c>
      <c r="L28" s="23">
        <v>58</v>
      </c>
      <c r="M28" s="23">
        <v>62</v>
      </c>
      <c r="N28" s="23">
        <v>62</v>
      </c>
      <c r="O28" s="23">
        <v>52</v>
      </c>
      <c r="P28" s="23">
        <v>91</v>
      </c>
      <c r="Q28" s="23">
        <v>112</v>
      </c>
      <c r="R28" s="23">
        <v>120</v>
      </c>
      <c r="S28" s="23">
        <v>130</v>
      </c>
      <c r="T28" s="23">
        <v>154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>
        <v>57</v>
      </c>
      <c r="H29" s="24">
        <v>85</v>
      </c>
      <c r="I29" s="24">
        <f>35+45</f>
        <v>80</v>
      </c>
      <c r="J29" s="24">
        <f>63+30</f>
        <v>93</v>
      </c>
      <c r="K29" s="24">
        <f>58+45</f>
        <v>103</v>
      </c>
      <c r="L29" s="24">
        <f>55+61</f>
        <v>116</v>
      </c>
      <c r="M29" s="24">
        <v>58</v>
      </c>
      <c r="N29" s="24">
        <v>62</v>
      </c>
      <c r="O29" s="24">
        <v>62</v>
      </c>
      <c r="P29" s="24">
        <v>52</v>
      </c>
      <c r="Q29" s="24">
        <v>91</v>
      </c>
      <c r="R29" s="24">
        <v>112</v>
      </c>
      <c r="S29" s="24">
        <v>120</v>
      </c>
      <c r="T29" s="24">
        <v>130</v>
      </c>
      <c r="U29" s="24">
        <v>154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99FF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54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 t="s">
        <v>19</v>
      </c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>
        <v>106</v>
      </c>
      <c r="F6" s="7">
        <f>52+54</f>
        <v>106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>
        <f>51+54</f>
        <v>105</v>
      </c>
      <c r="G7" s="7">
        <f>46+50</f>
        <v>96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49</v>
      </c>
      <c r="H8" s="7">
        <v>49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f>44+43</f>
        <v>87</v>
      </c>
      <c r="I9" s="7">
        <v>87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94</v>
      </c>
      <c r="J10" s="7">
        <v>89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f>32+65</f>
        <v>97</v>
      </c>
      <c r="K11" s="7">
        <f>31+61</f>
        <v>92</v>
      </c>
      <c r="L11" s="7">
        <v>30</v>
      </c>
      <c r="M11" s="7">
        <v>26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f>26+30</f>
        <v>56</v>
      </c>
      <c r="L12" s="7">
        <f>26+28</f>
        <v>54</v>
      </c>
      <c r="M12" s="7">
        <v>21</v>
      </c>
      <c r="N12" s="7">
        <v>21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f>63+47</f>
        <v>110</v>
      </c>
      <c r="M13" s="7">
        <v>85</v>
      </c>
      <c r="N13" s="7">
        <v>48</v>
      </c>
      <c r="O13" s="7">
        <v>48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144</v>
      </c>
      <c r="N14" s="7">
        <v>129</v>
      </c>
      <c r="O14" s="7">
        <v>105</v>
      </c>
      <c r="P14" s="7">
        <v>58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120</v>
      </c>
      <c r="O15" s="7">
        <v>115</v>
      </c>
      <c r="P15" s="7">
        <v>87</v>
      </c>
      <c r="Q15" s="7">
        <v>69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123</v>
      </c>
      <c r="P16" s="7">
        <v>101</v>
      </c>
      <c r="Q16" s="7">
        <v>89</v>
      </c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117</v>
      </c>
      <c r="Q17" s="7">
        <v>78</v>
      </c>
      <c r="R17" s="7">
        <v>75</v>
      </c>
      <c r="S17" s="7">
        <v>34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88</v>
      </c>
      <c r="R18" s="7">
        <v>61</v>
      </c>
      <c r="S18" s="7">
        <v>61</v>
      </c>
      <c r="T18" s="7">
        <v>47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52</v>
      </c>
      <c r="S19" s="7">
        <v>51</v>
      </c>
      <c r="T19" s="7">
        <v>43</v>
      </c>
      <c r="U19" s="7">
        <v>42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62</v>
      </c>
      <c r="T20" s="7">
        <v>52</v>
      </c>
      <c r="U20" s="7">
        <v>53</v>
      </c>
      <c r="V20" s="7">
        <v>59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30</v>
      </c>
      <c r="U21" s="7">
        <v>29</v>
      </c>
      <c r="V21" s="7">
        <v>27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22</v>
      </c>
      <c r="V22" s="7">
        <v>20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20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106</v>
      </c>
      <c r="F27" s="22">
        <f t="shared" si="0"/>
        <v>211</v>
      </c>
      <c r="G27" s="22">
        <f t="shared" si="0"/>
        <v>145</v>
      </c>
      <c r="H27" s="22">
        <f t="shared" si="0"/>
        <v>136</v>
      </c>
      <c r="I27" s="22">
        <f t="shared" si="0"/>
        <v>181</v>
      </c>
      <c r="J27" s="22">
        <f t="shared" si="0"/>
        <v>186</v>
      </c>
      <c r="K27" s="22">
        <f t="shared" si="0"/>
        <v>148</v>
      </c>
      <c r="L27" s="22">
        <f t="shared" si="0"/>
        <v>194</v>
      </c>
      <c r="M27" s="22">
        <f t="shared" si="0"/>
        <v>276</v>
      </c>
      <c r="N27" s="22">
        <f t="shared" si="0"/>
        <v>318</v>
      </c>
      <c r="O27" s="22">
        <f t="shared" si="0"/>
        <v>391</v>
      </c>
      <c r="P27" s="22">
        <f t="shared" si="0"/>
        <v>363</v>
      </c>
      <c r="Q27" s="22">
        <f t="shared" si="0"/>
        <v>324</v>
      </c>
      <c r="R27" s="22">
        <f t="shared" si="0"/>
        <v>188</v>
      </c>
      <c r="S27" s="22">
        <f t="shared" si="0"/>
        <v>208</v>
      </c>
      <c r="T27" s="22">
        <f t="shared" si="0"/>
        <v>172</v>
      </c>
      <c r="U27" s="22">
        <f t="shared" si="0"/>
        <v>146</v>
      </c>
      <c r="V27" s="22">
        <f t="shared" si="0"/>
        <v>126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5" customFormat="1" ht="27" customHeight="1" x14ac:dyDescent="0.2">
      <c r="A28" s="34"/>
      <c r="B28" s="23" t="s">
        <v>2</v>
      </c>
      <c r="C28" s="23"/>
      <c r="D28" s="23"/>
      <c r="E28" s="23"/>
      <c r="F28" s="23"/>
      <c r="G28" s="23">
        <v>102</v>
      </c>
      <c r="H28" s="23">
        <v>86</v>
      </c>
      <c r="I28" s="23">
        <v>36</v>
      </c>
      <c r="J28" s="23">
        <v>69</v>
      </c>
      <c r="K28" s="23">
        <v>72</v>
      </c>
      <c r="L28" s="23">
        <v>56</v>
      </c>
      <c r="M28" s="23">
        <v>23</v>
      </c>
      <c r="N28" s="23">
        <f>13+32</f>
        <v>45</v>
      </c>
      <c r="O28" s="23">
        <v>18</v>
      </c>
      <c r="P28" s="23">
        <v>26</v>
      </c>
      <c r="Q28" s="23">
        <v>84</v>
      </c>
      <c r="R28" s="23">
        <v>55</v>
      </c>
      <c r="S28" s="23">
        <v>72</v>
      </c>
      <c r="T28" s="23">
        <v>50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>
        <v>102</v>
      </c>
      <c r="I29" s="24">
        <v>86</v>
      </c>
      <c r="J29" s="24">
        <v>36</v>
      </c>
      <c r="K29" s="24">
        <v>69</v>
      </c>
      <c r="L29" s="24">
        <v>72</v>
      </c>
      <c r="M29" s="24">
        <v>56</v>
      </c>
      <c r="N29" s="24">
        <v>23</v>
      </c>
      <c r="O29" s="24">
        <f>13+32</f>
        <v>45</v>
      </c>
      <c r="P29" s="24">
        <v>18</v>
      </c>
      <c r="Q29" s="24">
        <v>26</v>
      </c>
      <c r="R29" s="24">
        <v>84</v>
      </c>
      <c r="S29" s="24">
        <v>55</v>
      </c>
      <c r="T29" s="24">
        <v>72</v>
      </c>
      <c r="U29" s="24">
        <v>50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99FF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14" t="s">
        <v>18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39</v>
      </c>
      <c r="M13" s="7">
        <v>27</v>
      </c>
      <c r="N13" s="7">
        <v>24</v>
      </c>
      <c r="O13" s="7">
        <v>24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27</v>
      </c>
      <c r="N14" s="7">
        <v>21</v>
      </c>
      <c r="O14" s="7">
        <v>16</v>
      </c>
      <c r="P14" s="7">
        <v>16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42</v>
      </c>
      <c r="O15" s="7">
        <v>40</v>
      </c>
      <c r="P15" s="7">
        <v>26</v>
      </c>
      <c r="Q15" s="7">
        <v>20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60</v>
      </c>
      <c r="P16" s="7">
        <v>39</v>
      </c>
      <c r="Q16" s="7">
        <v>37</v>
      </c>
      <c r="R16" s="7">
        <v>35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93</v>
      </c>
      <c r="Q17" s="7">
        <v>69</v>
      </c>
      <c r="R17" s="7">
        <v>68</v>
      </c>
      <c r="S17" s="7">
        <v>68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134</v>
      </c>
      <c r="R18" s="7">
        <v>83</v>
      </c>
      <c r="S18" s="7">
        <v>80</v>
      </c>
      <c r="T18" s="7">
        <v>77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95</v>
      </c>
      <c r="S19" s="7">
        <v>93</v>
      </c>
      <c r="T19" s="7">
        <v>71</v>
      </c>
      <c r="U19" s="7">
        <v>78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106</v>
      </c>
      <c r="T20" s="7">
        <v>79</v>
      </c>
      <c r="U20" s="7">
        <v>90</v>
      </c>
      <c r="V20" s="7">
        <v>101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57</v>
      </c>
      <c r="U21" s="7">
        <v>56</v>
      </c>
      <c r="V21" s="7">
        <v>56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55</v>
      </c>
      <c r="V22" s="7">
        <v>52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59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39</v>
      </c>
      <c r="M27" s="22">
        <f t="shared" si="0"/>
        <v>54</v>
      </c>
      <c r="N27" s="22">
        <f t="shared" si="0"/>
        <v>87</v>
      </c>
      <c r="O27" s="22">
        <f t="shared" si="0"/>
        <v>140</v>
      </c>
      <c r="P27" s="22">
        <f t="shared" si="0"/>
        <v>174</v>
      </c>
      <c r="Q27" s="22">
        <f t="shared" si="0"/>
        <v>260</v>
      </c>
      <c r="R27" s="22">
        <f t="shared" si="0"/>
        <v>281</v>
      </c>
      <c r="S27" s="22">
        <f t="shared" si="0"/>
        <v>347</v>
      </c>
      <c r="T27" s="22">
        <f t="shared" si="0"/>
        <v>284</v>
      </c>
      <c r="U27" s="22">
        <f t="shared" si="0"/>
        <v>279</v>
      </c>
      <c r="V27" s="22">
        <f t="shared" si="0"/>
        <v>268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>
        <v>17</v>
      </c>
      <c r="Q28" s="23">
        <v>11</v>
      </c>
      <c r="R28" s="23">
        <v>18</v>
      </c>
      <c r="S28" s="23">
        <v>28</v>
      </c>
      <c r="T28" s="23">
        <v>46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>
        <v>17</v>
      </c>
      <c r="R29" s="24">
        <v>11</v>
      </c>
      <c r="S29" s="24">
        <v>18</v>
      </c>
      <c r="T29" s="24">
        <v>28</v>
      </c>
      <c r="U29" s="24">
        <v>46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99FF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5" style="6" customWidth="1"/>
    <col min="2" max="2" width="10.125" style="6" customWidth="1"/>
    <col min="3" max="25" width="4.875" style="6" bestFit="1" customWidth="1"/>
    <col min="26" max="16384" width="9" style="26"/>
  </cols>
  <sheetData>
    <row r="1" spans="2:25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 t="s">
        <v>17</v>
      </c>
      <c r="R1" s="28"/>
      <c r="S1" s="28"/>
      <c r="T1" s="28"/>
      <c r="U1" s="28"/>
      <c r="V1" s="28"/>
      <c r="W1" s="28"/>
      <c r="X1" s="28"/>
      <c r="Y1" s="28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15</v>
      </c>
      <c r="R18" s="7">
        <v>13</v>
      </c>
      <c r="S18" s="7">
        <v>13</v>
      </c>
      <c r="T18" s="7">
        <v>12</v>
      </c>
      <c r="U18" s="7"/>
      <c r="V18" s="7"/>
      <c r="W18" s="7"/>
      <c r="X18" s="7"/>
      <c r="Y18" s="7"/>
    </row>
    <row r="19" spans="2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13</v>
      </c>
      <c r="S19" s="7">
        <v>12</v>
      </c>
      <c r="T19" s="7">
        <v>7</v>
      </c>
      <c r="U19" s="7">
        <v>8</v>
      </c>
      <c r="V19" s="7"/>
      <c r="W19" s="7"/>
      <c r="X19" s="7"/>
      <c r="Y19" s="7"/>
    </row>
    <row r="20" spans="2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14</v>
      </c>
      <c r="T20" s="7">
        <v>13</v>
      </c>
      <c r="U20" s="7">
        <v>13</v>
      </c>
      <c r="V20" s="7">
        <v>13</v>
      </c>
      <c r="W20" s="7"/>
      <c r="X20" s="7"/>
      <c r="Y20" s="7"/>
    </row>
    <row r="21" spans="2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5</v>
      </c>
      <c r="V22" s="7">
        <v>5</v>
      </c>
      <c r="W22" s="7"/>
      <c r="X22" s="7"/>
      <c r="Y22" s="7"/>
    </row>
    <row r="23" spans="2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16</v>
      </c>
      <c r="W23" s="7"/>
      <c r="X23" s="7"/>
      <c r="Y23" s="7"/>
    </row>
    <row r="24" spans="2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 ht="27.75" customHeight="1" x14ac:dyDescent="0.2">
      <c r="B27" s="10" t="s">
        <v>4</v>
      </c>
      <c r="C27" s="12">
        <f t="shared" ref="C27:Y27" si="0">SUM(C4:C26)</f>
        <v>0</v>
      </c>
      <c r="D27" s="12">
        <f t="shared" si="0"/>
        <v>0</v>
      </c>
      <c r="E27" s="12">
        <f t="shared" si="0"/>
        <v>0</v>
      </c>
      <c r="F27" s="12">
        <f t="shared" si="0"/>
        <v>0</v>
      </c>
      <c r="G27" s="12">
        <f t="shared" si="0"/>
        <v>0</v>
      </c>
      <c r="H27" s="12">
        <f t="shared" si="0"/>
        <v>0</v>
      </c>
      <c r="I27" s="12">
        <f t="shared" si="0"/>
        <v>0</v>
      </c>
      <c r="J27" s="12">
        <f t="shared" si="0"/>
        <v>0</v>
      </c>
      <c r="K27" s="12">
        <f t="shared" si="0"/>
        <v>0</v>
      </c>
      <c r="L27" s="12">
        <f t="shared" si="0"/>
        <v>0</v>
      </c>
      <c r="M27" s="12">
        <f t="shared" si="0"/>
        <v>0</v>
      </c>
      <c r="N27" s="12">
        <f t="shared" si="0"/>
        <v>0</v>
      </c>
      <c r="O27" s="12">
        <f t="shared" si="0"/>
        <v>0</v>
      </c>
      <c r="P27" s="12">
        <f t="shared" si="0"/>
        <v>0</v>
      </c>
      <c r="Q27" s="12">
        <f t="shared" si="0"/>
        <v>15</v>
      </c>
      <c r="R27" s="12">
        <f t="shared" si="0"/>
        <v>26</v>
      </c>
      <c r="S27" s="12">
        <f t="shared" si="0"/>
        <v>39</v>
      </c>
      <c r="T27" s="12">
        <f t="shared" si="0"/>
        <v>32</v>
      </c>
      <c r="U27" s="12">
        <f t="shared" si="0"/>
        <v>26</v>
      </c>
      <c r="V27" s="12">
        <f t="shared" si="0"/>
        <v>34</v>
      </c>
      <c r="W27" s="12">
        <f t="shared" si="0"/>
        <v>0</v>
      </c>
      <c r="X27" s="12">
        <f t="shared" si="0"/>
        <v>0</v>
      </c>
      <c r="Y27" s="12">
        <f t="shared" si="0"/>
        <v>0</v>
      </c>
    </row>
    <row r="28" spans="2:25" ht="18" x14ac:dyDescent="0.2">
      <c r="B28" s="25" t="s">
        <v>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ht="18" x14ac:dyDescent="0.2">
      <c r="B29" s="8" t="s">
        <v>63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99FF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5"/>
      <c r="C1" s="5"/>
      <c r="D1" s="5"/>
      <c r="E1" s="5"/>
      <c r="F1" s="5"/>
      <c r="G1" s="9"/>
      <c r="H1" s="5"/>
      <c r="I1" s="5"/>
      <c r="J1" s="9"/>
      <c r="K1" s="5"/>
      <c r="L1" s="5"/>
      <c r="M1" s="5"/>
      <c r="N1" s="5"/>
      <c r="O1" s="5"/>
      <c r="Q1" s="13" t="s">
        <v>16</v>
      </c>
      <c r="R1" s="5"/>
      <c r="S1" s="5"/>
      <c r="U1" s="5"/>
      <c r="V1" s="5"/>
      <c r="W1" s="5"/>
      <c r="X1" s="5"/>
      <c r="Y1" s="5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>
        <v>2</v>
      </c>
      <c r="H8" s="7">
        <v>2</v>
      </c>
      <c r="I8" s="7">
        <v>2</v>
      </c>
      <c r="J8" s="7">
        <v>2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>
        <v>1</v>
      </c>
      <c r="I9" s="7">
        <v>1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48</v>
      </c>
      <c r="R18" s="7">
        <v>35</v>
      </c>
      <c r="S18" s="7">
        <v>34</v>
      </c>
      <c r="T18" s="7">
        <v>30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54</v>
      </c>
      <c r="S19" s="7">
        <v>51</v>
      </c>
      <c r="T19" s="7">
        <v>43</v>
      </c>
      <c r="U19" s="7">
        <v>43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36</v>
      </c>
      <c r="T20" s="7">
        <v>33</v>
      </c>
      <c r="U20" s="7">
        <v>33</v>
      </c>
      <c r="V20" s="7">
        <v>35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22</v>
      </c>
      <c r="U21" s="7">
        <v>22</v>
      </c>
      <c r="V21" s="7">
        <v>21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10</v>
      </c>
      <c r="V22" s="7">
        <v>10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7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2</v>
      </c>
      <c r="H27" s="22">
        <f t="shared" si="0"/>
        <v>3</v>
      </c>
      <c r="I27" s="22">
        <f t="shared" si="0"/>
        <v>3</v>
      </c>
      <c r="J27" s="22">
        <f t="shared" si="0"/>
        <v>2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48</v>
      </c>
      <c r="R27" s="22">
        <f t="shared" si="0"/>
        <v>89</v>
      </c>
      <c r="S27" s="22">
        <f t="shared" si="0"/>
        <v>121</v>
      </c>
      <c r="T27" s="22">
        <f t="shared" si="0"/>
        <v>128</v>
      </c>
      <c r="U27" s="22">
        <f t="shared" si="0"/>
        <v>108</v>
      </c>
      <c r="V27" s="22">
        <f t="shared" si="0"/>
        <v>73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>
        <v>2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>
        <v>2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0" tint="-0.14999847407452621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 t="s">
        <v>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>
        <v>42</v>
      </c>
      <c r="J10" s="7">
        <v>40</v>
      </c>
      <c r="K10" s="7">
        <v>40</v>
      </c>
      <c r="L10" s="7">
        <v>39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25</v>
      </c>
      <c r="K11" s="7">
        <v>23</v>
      </c>
      <c r="L11" s="7">
        <v>22</v>
      </c>
      <c r="M11" s="7">
        <v>14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43</v>
      </c>
      <c r="L12" s="7">
        <v>43</v>
      </c>
      <c r="M12" s="7">
        <v>31</v>
      </c>
      <c r="N12" s="7">
        <v>30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v>60</v>
      </c>
      <c r="M13" s="7">
        <v>45</v>
      </c>
      <c r="N13" s="7">
        <v>44</v>
      </c>
      <c r="O13" s="7">
        <v>41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65</v>
      </c>
      <c r="N14" s="7">
        <v>63</v>
      </c>
      <c r="O14" s="7">
        <v>52</v>
      </c>
      <c r="P14" s="7">
        <v>48</v>
      </c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126</v>
      </c>
      <c r="O15" s="7">
        <v>119</v>
      </c>
      <c r="P15" s="7">
        <v>77</v>
      </c>
      <c r="Q15" s="7">
        <v>48</v>
      </c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186</v>
      </c>
      <c r="P16" s="7">
        <v>136</v>
      </c>
      <c r="Q16" s="7">
        <v>109</v>
      </c>
      <c r="R16" s="7">
        <v>107</v>
      </c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137</v>
      </c>
      <c r="Q17" s="7">
        <v>84</v>
      </c>
      <c r="R17" s="7">
        <v>79</v>
      </c>
      <c r="S17" s="7">
        <v>75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151</v>
      </c>
      <c r="R18" s="7">
        <v>101</v>
      </c>
      <c r="S18" s="7">
        <v>97</v>
      </c>
      <c r="T18" s="7">
        <v>68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148</v>
      </c>
      <c r="S19" s="7">
        <v>132</v>
      </c>
      <c r="T19" s="7">
        <v>94</v>
      </c>
      <c r="U19" s="7">
        <v>102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124</v>
      </c>
      <c r="T20" s="7">
        <v>99</v>
      </c>
      <c r="U20" s="7">
        <v>97</v>
      </c>
      <c r="V20" s="7">
        <v>116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76</v>
      </c>
      <c r="U21" s="7">
        <v>73</v>
      </c>
      <c r="V21" s="7">
        <v>69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56</v>
      </c>
      <c r="V22" s="7">
        <v>56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102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42</v>
      </c>
      <c r="J27" s="22">
        <f t="shared" si="0"/>
        <v>65</v>
      </c>
      <c r="K27" s="22">
        <f t="shared" si="0"/>
        <v>106</v>
      </c>
      <c r="L27" s="22">
        <f t="shared" si="0"/>
        <v>164</v>
      </c>
      <c r="M27" s="22">
        <f t="shared" si="0"/>
        <v>155</v>
      </c>
      <c r="N27" s="22">
        <f t="shared" si="0"/>
        <v>263</v>
      </c>
      <c r="O27" s="22">
        <f t="shared" si="0"/>
        <v>398</v>
      </c>
      <c r="P27" s="22">
        <f t="shared" si="0"/>
        <v>398</v>
      </c>
      <c r="Q27" s="22">
        <f t="shared" si="0"/>
        <v>392</v>
      </c>
      <c r="R27" s="22">
        <f t="shared" si="0"/>
        <v>435</v>
      </c>
      <c r="S27" s="22">
        <f t="shared" si="0"/>
        <v>428</v>
      </c>
      <c r="T27" s="22">
        <f t="shared" si="0"/>
        <v>337</v>
      </c>
      <c r="U27" s="22">
        <f t="shared" si="0"/>
        <v>328</v>
      </c>
      <c r="V27" s="22">
        <f t="shared" si="0"/>
        <v>343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>
        <v>19</v>
      </c>
      <c r="N28" s="23">
        <v>11</v>
      </c>
      <c r="O28" s="23">
        <v>19</v>
      </c>
      <c r="P28" s="23">
        <v>26</v>
      </c>
      <c r="Q28" s="23">
        <v>38</v>
      </c>
      <c r="R28" s="23">
        <v>42</v>
      </c>
      <c r="S28" s="23">
        <v>76</v>
      </c>
      <c r="T28" s="23">
        <v>51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>
        <v>19</v>
      </c>
      <c r="O29" s="24">
        <v>11</v>
      </c>
      <c r="P29" s="24">
        <f>19+26</f>
        <v>45</v>
      </c>
      <c r="Q29" s="24">
        <v>30</v>
      </c>
      <c r="R29" s="24">
        <v>42</v>
      </c>
      <c r="S29" s="24">
        <v>12</v>
      </c>
      <c r="T29" s="24">
        <v>76</v>
      </c>
      <c r="U29" s="24">
        <v>51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0" tint="-0.14999847407452621"/>
  </sheetPr>
  <dimension ref="A1:Y29"/>
  <sheetViews>
    <sheetView zoomScaleNormal="100" workbookViewId="0">
      <selection activeCell="V18" sqref="V18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1:25" ht="21.75" customHeight="1" x14ac:dyDescent="0.2">
      <c r="B1" s="14" t="s">
        <v>6</v>
      </c>
      <c r="C1" s="9"/>
      <c r="D1" s="9"/>
      <c r="E1" s="9"/>
      <c r="F1" s="9"/>
      <c r="G1" s="9"/>
      <c r="H1" s="9"/>
      <c r="I1" s="9"/>
      <c r="J1" s="9"/>
      <c r="K1" s="9"/>
      <c r="L1" s="14" t="s">
        <v>5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1:25" x14ac:dyDescent="0.2"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2">
      <c r="B9" s="7">
        <v>2548</v>
      </c>
      <c r="C9" s="7"/>
      <c r="D9" s="7"/>
      <c r="E9" s="7"/>
      <c r="F9" s="7"/>
      <c r="G9" s="7"/>
      <c r="H9" s="7">
        <v>87</v>
      </c>
      <c r="I9" s="7">
        <v>87</v>
      </c>
      <c r="J9" s="7">
        <v>88</v>
      </c>
      <c r="K9" s="7">
        <v>88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2">
      <c r="B10" s="7">
        <v>2549</v>
      </c>
      <c r="C10" s="7"/>
      <c r="D10" s="7"/>
      <c r="E10" s="7"/>
      <c r="F10" s="7"/>
      <c r="G10" s="7"/>
      <c r="H10" s="7"/>
      <c r="I10" s="7">
        <v>97</v>
      </c>
      <c r="J10" s="7">
        <v>98</v>
      </c>
      <c r="K10" s="7">
        <v>98</v>
      </c>
      <c r="L10" s="7">
        <v>97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>
        <v>91</v>
      </c>
      <c r="K11" s="7">
        <v>85</v>
      </c>
      <c r="L11" s="7">
        <v>83</v>
      </c>
      <c r="M11" s="7">
        <v>70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>
        <v>94</v>
      </c>
      <c r="L12" s="7">
        <v>96</v>
      </c>
      <c r="M12" s="7">
        <v>73</v>
      </c>
      <c r="N12" s="7">
        <v>72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">
      <c r="A13" s="6" t="s">
        <v>7</v>
      </c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>
        <f>97+55</f>
        <v>152</v>
      </c>
      <c r="M13" s="7">
        <v>114</v>
      </c>
      <c r="N13" s="7">
        <v>110</v>
      </c>
      <c r="O13" s="7">
        <v>107</v>
      </c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>
        <v>208</v>
      </c>
      <c r="N14" s="7">
        <v>189</v>
      </c>
      <c r="O14" s="7">
        <v>150</v>
      </c>
      <c r="P14" s="7">
        <v>140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v>297</v>
      </c>
      <c r="O15" s="7">
        <v>293</v>
      </c>
      <c r="P15" s="7">
        <v>244</v>
      </c>
      <c r="Q15" s="7">
        <v>207</v>
      </c>
      <c r="R15" s="7"/>
      <c r="S15" s="7"/>
      <c r="T15" s="7"/>
      <c r="U15" s="7"/>
      <c r="V15" s="7"/>
      <c r="W15" s="7"/>
      <c r="X15" s="7"/>
      <c r="Y15" s="7"/>
    </row>
    <row r="16" spans="1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v>331</v>
      </c>
      <c r="P16" s="7">
        <v>254</v>
      </c>
      <c r="Q16" s="7">
        <v>227</v>
      </c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230</v>
      </c>
      <c r="Q17" s="7">
        <v>181</v>
      </c>
      <c r="R17" s="7">
        <v>167</v>
      </c>
      <c r="S17" s="7">
        <v>53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220</v>
      </c>
      <c r="R18" s="7">
        <v>158</v>
      </c>
      <c r="S18" s="7">
        <v>156</v>
      </c>
      <c r="T18" s="7">
        <v>114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222</v>
      </c>
      <c r="S19" s="7">
        <v>215</v>
      </c>
      <c r="T19" s="7">
        <v>158</v>
      </c>
      <c r="U19" s="7">
        <v>178</v>
      </c>
      <c r="V19" s="7">
        <v>151</v>
      </c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156</v>
      </c>
      <c r="T20" s="7">
        <v>122</v>
      </c>
      <c r="U20" s="7">
        <v>130</v>
      </c>
      <c r="V20" s="7">
        <v>63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65</v>
      </c>
      <c r="U21" s="7">
        <v>64</v>
      </c>
      <c r="V21" s="7">
        <v>62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65</v>
      </c>
      <c r="V22" s="7">
        <v>51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52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87</v>
      </c>
      <c r="I27" s="22">
        <f t="shared" si="0"/>
        <v>184</v>
      </c>
      <c r="J27" s="22">
        <f t="shared" si="0"/>
        <v>277</v>
      </c>
      <c r="K27" s="22">
        <f t="shared" si="0"/>
        <v>365</v>
      </c>
      <c r="L27" s="22">
        <f t="shared" si="0"/>
        <v>428</v>
      </c>
      <c r="M27" s="22">
        <f t="shared" si="0"/>
        <v>465</v>
      </c>
      <c r="N27" s="22">
        <f t="shared" si="0"/>
        <v>668</v>
      </c>
      <c r="O27" s="22">
        <f t="shared" si="0"/>
        <v>881</v>
      </c>
      <c r="P27" s="22">
        <f t="shared" si="0"/>
        <v>868</v>
      </c>
      <c r="Q27" s="22">
        <f t="shared" si="0"/>
        <v>835</v>
      </c>
      <c r="R27" s="22">
        <f t="shared" si="0"/>
        <v>547</v>
      </c>
      <c r="S27" s="22">
        <f t="shared" si="0"/>
        <v>580</v>
      </c>
      <c r="T27" s="22">
        <f t="shared" si="0"/>
        <v>459</v>
      </c>
      <c r="U27" s="22">
        <f t="shared" si="0"/>
        <v>437</v>
      </c>
      <c r="V27" s="22">
        <f t="shared" si="0"/>
        <v>379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>
        <v>52</v>
      </c>
      <c r="M28" s="23">
        <v>52</v>
      </c>
      <c r="N28" s="23">
        <v>54</v>
      </c>
      <c r="O28" s="23">
        <v>60</v>
      </c>
      <c r="P28" s="23">
        <v>81</v>
      </c>
      <c r="Q28" s="23">
        <f>101+177</f>
        <v>278</v>
      </c>
      <c r="R28" s="23">
        <v>195</v>
      </c>
      <c r="S28" s="23">
        <v>128</v>
      </c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>
        <v>52</v>
      </c>
      <c r="N29" s="24">
        <v>52</v>
      </c>
      <c r="O29" s="24">
        <v>54</v>
      </c>
      <c r="P29" s="24">
        <v>60</v>
      </c>
      <c r="Q29" s="24">
        <v>81</v>
      </c>
      <c r="R29" s="24">
        <v>278</v>
      </c>
      <c r="S29" s="24">
        <v>195</v>
      </c>
      <c r="T29" s="24">
        <v>128</v>
      </c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0" tint="-0.14999847407452621"/>
  </sheetPr>
  <dimension ref="A1:Y29"/>
  <sheetViews>
    <sheetView zoomScaleNormal="100" workbookViewId="0">
      <selection activeCell="V20" sqref="V20:V23"/>
    </sheetView>
  </sheetViews>
  <sheetFormatPr defaultRowHeight="14.25" x14ac:dyDescent="0.2"/>
  <cols>
    <col min="1" max="1" width="3.2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 t="s">
        <v>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258</v>
      </c>
      <c r="Q17" s="7">
        <v>199</v>
      </c>
      <c r="R17" s="7">
        <v>193</v>
      </c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269</v>
      </c>
      <c r="R18" s="7">
        <v>190</v>
      </c>
      <c r="S18" s="7">
        <v>186</v>
      </c>
      <c r="T18" s="7">
        <v>177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170</v>
      </c>
      <c r="S19" s="7">
        <v>165</v>
      </c>
      <c r="T19" s="7">
        <v>131</v>
      </c>
      <c r="U19" s="7">
        <v>131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216</v>
      </c>
      <c r="T20" s="7">
        <v>176</v>
      </c>
      <c r="U20" s="7">
        <v>174</v>
      </c>
      <c r="V20" s="7">
        <v>203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128</v>
      </c>
      <c r="U21" s="7">
        <v>124</v>
      </c>
      <c r="V21" s="7">
        <v>119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127</v>
      </c>
      <c r="V22" s="7">
        <v>125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98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258</v>
      </c>
      <c r="Q27" s="22">
        <f t="shared" si="0"/>
        <v>468</v>
      </c>
      <c r="R27" s="22">
        <f t="shared" si="0"/>
        <v>553</v>
      </c>
      <c r="S27" s="22">
        <f t="shared" si="0"/>
        <v>567</v>
      </c>
      <c r="T27" s="22">
        <f t="shared" si="0"/>
        <v>612</v>
      </c>
      <c r="U27" s="22">
        <f t="shared" si="0"/>
        <v>556</v>
      </c>
      <c r="V27" s="22">
        <f t="shared" si="0"/>
        <v>545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14" t="s">
        <v>44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v>17</v>
      </c>
      <c r="Q17" s="7">
        <v>13</v>
      </c>
      <c r="R17" s="7">
        <v>12</v>
      </c>
      <c r="S17" s="7">
        <v>12</v>
      </c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24</v>
      </c>
      <c r="R18" s="7">
        <v>15</v>
      </c>
      <c r="S18" s="7">
        <v>15</v>
      </c>
      <c r="T18" s="7">
        <v>12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12</v>
      </c>
      <c r="S19" s="7">
        <v>10</v>
      </c>
      <c r="T19" s="7">
        <v>9</v>
      </c>
      <c r="U19" s="7">
        <v>9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16</v>
      </c>
      <c r="T20" s="7">
        <v>12</v>
      </c>
      <c r="U20" s="7">
        <v>12</v>
      </c>
      <c r="V20" s="7">
        <v>16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9</v>
      </c>
      <c r="U21" s="7">
        <v>9</v>
      </c>
      <c r="V21" s="7">
        <v>9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11</v>
      </c>
      <c r="V22" s="7">
        <v>11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15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17</v>
      </c>
      <c r="Q27" s="22">
        <f t="shared" si="0"/>
        <v>37</v>
      </c>
      <c r="R27" s="22">
        <f t="shared" si="0"/>
        <v>39</v>
      </c>
      <c r="S27" s="22">
        <f t="shared" si="0"/>
        <v>53</v>
      </c>
      <c r="T27" s="22">
        <f t="shared" si="0"/>
        <v>42</v>
      </c>
      <c r="U27" s="22">
        <f t="shared" si="0"/>
        <v>41</v>
      </c>
      <c r="V27" s="22">
        <f t="shared" si="0"/>
        <v>51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>
        <v>10</v>
      </c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>
        <v>10</v>
      </c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Y29"/>
  <sheetViews>
    <sheetView zoomScaleNormal="100" workbookViewId="0">
      <selection activeCell="V21" sqref="V21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 t="s">
        <v>43</v>
      </c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33</v>
      </c>
      <c r="R18" s="7">
        <v>21</v>
      </c>
      <c r="S18" s="7">
        <v>21</v>
      </c>
      <c r="T18" s="7">
        <v>20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45</v>
      </c>
      <c r="S19" s="7">
        <v>43</v>
      </c>
      <c r="T19" s="7">
        <v>29</v>
      </c>
      <c r="U19" s="7">
        <v>32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34</v>
      </c>
      <c r="T20" s="7">
        <v>27</v>
      </c>
      <c r="U20" s="7">
        <v>26</v>
      </c>
      <c r="V20" s="7">
        <v>31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22</v>
      </c>
      <c r="U21" s="7">
        <v>22</v>
      </c>
      <c r="V21" s="7">
        <v>22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24</v>
      </c>
      <c r="V22" s="7">
        <v>24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40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33</v>
      </c>
      <c r="R27" s="22">
        <f t="shared" si="0"/>
        <v>66</v>
      </c>
      <c r="S27" s="22">
        <f t="shared" si="0"/>
        <v>98</v>
      </c>
      <c r="T27" s="22">
        <f t="shared" si="0"/>
        <v>98</v>
      </c>
      <c r="U27" s="22">
        <f t="shared" si="0"/>
        <v>104</v>
      </c>
      <c r="V27" s="22">
        <f t="shared" si="0"/>
        <v>117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1.875" style="6" customWidth="1"/>
    <col min="2" max="2" width="11.25" style="6" bestFit="1" customWidth="1"/>
    <col min="3" max="17" width="5" style="6" bestFit="1" customWidth="1"/>
    <col min="18" max="20" width="5.25" style="6" bestFit="1" customWidth="1"/>
    <col min="21" max="25" width="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 t="s">
        <v>42</v>
      </c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74</v>
      </c>
      <c r="R18" s="7">
        <v>49</v>
      </c>
      <c r="S18" s="7">
        <v>49</v>
      </c>
      <c r="T18" s="7">
        <v>38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53</v>
      </c>
      <c r="S19" s="7">
        <v>51</v>
      </c>
      <c r="T19" s="7">
        <v>39</v>
      </c>
      <c r="U19" s="7">
        <v>40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37</v>
      </c>
      <c r="T20" s="7">
        <v>31</v>
      </c>
      <c r="U20" s="7">
        <v>31</v>
      </c>
      <c r="V20" s="7">
        <v>34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27</v>
      </c>
      <c r="U21" s="7">
        <v>27</v>
      </c>
      <c r="V21" s="7">
        <v>26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6</v>
      </c>
      <c r="V22" s="7">
        <v>6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74</v>
      </c>
      <c r="R27" s="22">
        <f t="shared" si="0"/>
        <v>102</v>
      </c>
      <c r="S27" s="22">
        <f t="shared" si="0"/>
        <v>137</v>
      </c>
      <c r="T27" s="22">
        <f t="shared" si="0"/>
        <v>135</v>
      </c>
      <c r="U27" s="22">
        <f t="shared" si="0"/>
        <v>104</v>
      </c>
      <c r="V27" s="22">
        <f t="shared" si="0"/>
        <v>77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2.375" style="6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4" t="s">
        <v>41</v>
      </c>
      <c r="R1" s="9"/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>
        <v>109</v>
      </c>
      <c r="R18" s="7">
        <v>86</v>
      </c>
      <c r="S18" s="7">
        <v>84</v>
      </c>
      <c r="T18" s="7">
        <v>64</v>
      </c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95</v>
      </c>
      <c r="S19" s="7">
        <v>94</v>
      </c>
      <c r="T19" s="7">
        <v>67</v>
      </c>
      <c r="U19" s="7">
        <v>68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158</v>
      </c>
      <c r="T20" s="7">
        <v>135</v>
      </c>
      <c r="U20" s="7">
        <v>136</v>
      </c>
      <c r="V20" s="7">
        <v>149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148</v>
      </c>
      <c r="U21" s="7">
        <v>145</v>
      </c>
      <c r="V21" s="7">
        <v>142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91</v>
      </c>
      <c r="V22" s="7">
        <v>89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120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0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109</v>
      </c>
      <c r="R27" s="22">
        <f t="shared" si="0"/>
        <v>181</v>
      </c>
      <c r="S27" s="22">
        <f t="shared" si="0"/>
        <v>336</v>
      </c>
      <c r="T27" s="22">
        <f t="shared" si="0"/>
        <v>414</v>
      </c>
      <c r="U27" s="22">
        <f t="shared" si="0"/>
        <v>440</v>
      </c>
      <c r="V27" s="22">
        <f t="shared" si="0"/>
        <v>500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0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0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8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Y29"/>
  <sheetViews>
    <sheetView zoomScaleNormal="100" workbookViewId="0">
      <selection activeCell="V19" sqref="V19"/>
    </sheetView>
  </sheetViews>
  <sheetFormatPr defaultRowHeight="14.25" x14ac:dyDescent="0.2"/>
  <cols>
    <col min="1" max="1" width="1.625" style="27" customWidth="1"/>
    <col min="2" max="2" width="10.125" style="6" customWidth="1"/>
    <col min="3" max="25" width="4.875" style="6" bestFit="1" customWidth="1"/>
    <col min="26" max="16384" width="9" style="1"/>
  </cols>
  <sheetData>
    <row r="1" spans="2:2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4" t="s">
        <v>40</v>
      </c>
      <c r="S1" s="9"/>
      <c r="T1" s="9"/>
      <c r="U1" s="9"/>
      <c r="V1" s="9"/>
      <c r="W1" s="9"/>
      <c r="X1" s="9"/>
      <c r="Y1" s="9"/>
    </row>
    <row r="2" spans="2:25" x14ac:dyDescent="0.2">
      <c r="B2" s="4" t="s">
        <v>1</v>
      </c>
      <c r="C2" s="4">
        <v>2543</v>
      </c>
      <c r="D2" s="4">
        <v>2544</v>
      </c>
      <c r="E2" s="4">
        <v>2545</v>
      </c>
      <c r="F2" s="4">
        <v>2546</v>
      </c>
      <c r="G2" s="4">
        <v>2547</v>
      </c>
      <c r="H2" s="4">
        <v>2548</v>
      </c>
      <c r="I2" s="4">
        <v>2549</v>
      </c>
      <c r="J2" s="4">
        <v>2550</v>
      </c>
      <c r="K2" s="4">
        <v>2551</v>
      </c>
      <c r="L2" s="4">
        <v>2552</v>
      </c>
      <c r="M2" s="4">
        <v>2553</v>
      </c>
      <c r="N2" s="4">
        <v>2554</v>
      </c>
      <c r="O2" s="4">
        <v>2555</v>
      </c>
      <c r="P2" s="4">
        <v>2556</v>
      </c>
      <c r="Q2" s="4">
        <v>2557</v>
      </c>
      <c r="R2" s="4">
        <v>2558</v>
      </c>
      <c r="S2" s="4">
        <v>2559</v>
      </c>
      <c r="T2" s="4">
        <v>2560</v>
      </c>
      <c r="U2" s="4">
        <v>2561</v>
      </c>
      <c r="V2" s="4">
        <v>2562</v>
      </c>
      <c r="W2" s="4">
        <v>2563</v>
      </c>
      <c r="X2" s="4">
        <v>2564</v>
      </c>
      <c r="Y2" s="4">
        <v>2565</v>
      </c>
    </row>
    <row r="3" spans="2:25" x14ac:dyDescent="0.2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2:25" x14ac:dyDescent="0.2">
      <c r="B4" s="7">
        <v>2543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x14ac:dyDescent="0.2">
      <c r="B5" s="7">
        <v>2544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x14ac:dyDescent="0.2">
      <c r="B6" s="7">
        <v>2545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x14ac:dyDescent="0.2">
      <c r="B7" s="7">
        <v>2546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x14ac:dyDescent="0.2">
      <c r="B8" s="7">
        <v>2547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x14ac:dyDescent="0.2">
      <c r="B9" s="7">
        <v>2548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x14ac:dyDescent="0.2">
      <c r="B10" s="7">
        <v>2549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x14ac:dyDescent="0.2">
      <c r="B11" s="7">
        <v>2550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x14ac:dyDescent="0.2">
      <c r="B12" s="7">
        <v>2551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x14ac:dyDescent="0.2">
      <c r="B13" s="7">
        <v>2552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x14ac:dyDescent="0.2">
      <c r="B14" s="7">
        <v>2553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x14ac:dyDescent="0.2">
      <c r="B15" s="7">
        <v>2554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x14ac:dyDescent="0.2">
      <c r="B16" s="7">
        <v>2555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">
      <c r="B17" s="7">
        <v>2556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">
      <c r="B18" s="7">
        <v>2557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">
      <c r="B19" s="7">
        <v>2558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>
        <v>28</v>
      </c>
      <c r="S19" s="7">
        <v>28</v>
      </c>
      <c r="T19" s="7">
        <v>20</v>
      </c>
      <c r="U19" s="7">
        <v>22</v>
      </c>
      <c r="V19" s="7"/>
      <c r="W19" s="7"/>
      <c r="X19" s="7"/>
      <c r="Y19" s="7"/>
    </row>
    <row r="20" spans="1:25" x14ac:dyDescent="0.2">
      <c r="B20" s="7">
        <v>2559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>
        <v>16</v>
      </c>
      <c r="T20" s="7">
        <v>9</v>
      </c>
      <c r="U20" s="7">
        <v>11</v>
      </c>
      <c r="V20" s="7">
        <v>14</v>
      </c>
      <c r="W20" s="7"/>
      <c r="X20" s="7"/>
      <c r="Y20" s="7"/>
    </row>
    <row r="21" spans="1:25" x14ac:dyDescent="0.2">
      <c r="B21" s="7">
        <v>2560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15</v>
      </c>
      <c r="U21" s="7">
        <v>13</v>
      </c>
      <c r="V21" s="7">
        <v>13</v>
      </c>
      <c r="W21" s="7"/>
      <c r="X21" s="7"/>
      <c r="Y21" s="7"/>
    </row>
    <row r="22" spans="1:25" x14ac:dyDescent="0.2">
      <c r="B22" s="7">
        <v>2561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>
        <v>7</v>
      </c>
      <c r="V22" s="7">
        <v>7</v>
      </c>
      <c r="W22" s="7"/>
      <c r="X22" s="7"/>
      <c r="Y22" s="7"/>
    </row>
    <row r="23" spans="1:25" x14ac:dyDescent="0.2">
      <c r="B23" s="7">
        <v>2562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>
        <v>11</v>
      </c>
      <c r="W23" s="7"/>
      <c r="X23" s="7"/>
      <c r="Y23" s="7"/>
    </row>
    <row r="24" spans="1:25" x14ac:dyDescent="0.2">
      <c r="B24" s="7">
        <v>2563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">
      <c r="B25" s="7">
        <v>2564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">
      <c r="B26" s="7">
        <v>2565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s="31" customFormat="1" ht="27" customHeight="1" x14ac:dyDescent="0.2">
      <c r="A27" s="34"/>
      <c r="B27" s="22" t="s">
        <v>4</v>
      </c>
      <c r="C27" s="22">
        <f t="shared" ref="C27:Y27" si="0">SUM(C4:C26)</f>
        <v>0</v>
      </c>
      <c r="D27" s="22">
        <f t="shared" si="0"/>
        <v>0</v>
      </c>
      <c r="E27" s="22">
        <f t="shared" si="0"/>
        <v>0</v>
      </c>
      <c r="F27" s="22">
        <f t="shared" si="0"/>
        <v>0</v>
      </c>
      <c r="G27" s="22">
        <f t="shared" si="0"/>
        <v>0</v>
      </c>
      <c r="H27" s="22">
        <f t="shared" si="0"/>
        <v>0</v>
      </c>
      <c r="I27" s="22">
        <f t="shared" si="0"/>
        <v>0</v>
      </c>
      <c r="J27" s="22">
        <f t="shared" si="0"/>
        <v>0</v>
      </c>
      <c r="K27" s="22">
        <f t="shared" si="0"/>
        <v>0</v>
      </c>
      <c r="L27" s="22">
        <f t="shared" si="0"/>
        <v>0</v>
      </c>
      <c r="M27" s="22">
        <f t="shared" si="0"/>
        <v>0</v>
      </c>
      <c r="N27" s="22">
        <f t="shared" si="0"/>
        <v>0</v>
      </c>
      <c r="O27" s="22">
        <f t="shared" si="0"/>
        <v>0</v>
      </c>
      <c r="P27" s="22">
        <f t="shared" si="0"/>
        <v>0</v>
      </c>
      <c r="Q27" s="22">
        <f t="shared" si="0"/>
        <v>0</v>
      </c>
      <c r="R27" s="22">
        <f t="shared" si="0"/>
        <v>28</v>
      </c>
      <c r="S27" s="22">
        <f t="shared" si="0"/>
        <v>44</v>
      </c>
      <c r="T27" s="22">
        <f t="shared" si="0"/>
        <v>44</v>
      </c>
      <c r="U27" s="22">
        <f t="shared" si="0"/>
        <v>53</v>
      </c>
      <c r="V27" s="22">
        <f t="shared" si="0"/>
        <v>45</v>
      </c>
      <c r="W27" s="22">
        <f t="shared" si="0"/>
        <v>0</v>
      </c>
      <c r="X27" s="22">
        <f t="shared" si="0"/>
        <v>0</v>
      </c>
      <c r="Y27" s="22">
        <f t="shared" si="0"/>
        <v>0</v>
      </c>
    </row>
    <row r="28" spans="1:25" s="31" customFormat="1" ht="27" customHeight="1" x14ac:dyDescent="0.2">
      <c r="A28" s="34"/>
      <c r="B28" s="23" t="s">
        <v>2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s="31" customFormat="1" ht="27" customHeight="1" x14ac:dyDescent="0.2">
      <c r="A29" s="34"/>
      <c r="B29" s="24" t="s">
        <v>63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</sheetData>
  <pageMargins left="0.7" right="0.7" top="0.75" bottom="0.75" header="0.3" footer="0.3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47</vt:i4>
      </vt:variant>
      <vt:variant>
        <vt:lpstr>ช่วงที่มีชื่อ</vt:lpstr>
      </vt:variant>
      <vt:variant>
        <vt:i4>3</vt:i4>
      </vt:variant>
    </vt:vector>
  </HeadingPairs>
  <TitlesOfParts>
    <vt:vector size="50" baseType="lpstr">
      <vt:lpstr>อุตสาหกรรมศิลป์</vt:lpstr>
      <vt:lpstr>สถิติประยุกต์</vt:lpstr>
      <vt:lpstr>วิทย์คอม</vt:lpstr>
      <vt:lpstr>สารสนเทศ</vt:lpstr>
      <vt:lpstr>ซอฟแวร์</vt:lpstr>
      <vt:lpstr>โลจิส</vt:lpstr>
      <vt:lpstr>วิทย์สิ่ง</vt:lpstr>
      <vt:lpstr>วิทย์กีฬา</vt:lpstr>
      <vt:lpstr>เกษตร</vt:lpstr>
      <vt:lpstr>อาหาร</vt:lpstr>
      <vt:lpstr>สาธา</vt:lpstr>
      <vt:lpstr>การจัดการอุต</vt:lpstr>
      <vt:lpstr>ก่อสร้าง</vt:lpstr>
      <vt:lpstr>ออกแบบ</vt:lpstr>
      <vt:lpstr>ปฐมวัย</vt:lpstr>
      <vt:lpstr>คณิต</vt:lpstr>
      <vt:lpstr>คอมฯ</vt:lpstr>
      <vt:lpstr>อังกฤษ</vt:lpstr>
      <vt:lpstr>ประถม</vt:lpstr>
      <vt:lpstr>ไทย</vt:lpstr>
      <vt:lpstr>วิทย์</vt:lpstr>
      <vt:lpstr>สังคม</vt:lpstr>
      <vt:lpstr>พละ</vt:lpstr>
      <vt:lpstr>ดนตรี</vt:lpstr>
      <vt:lpstr>ภาษาจีน</vt:lpstr>
      <vt:lpstr>พัฒนาชุมชน</vt:lpstr>
      <vt:lpstr>จีน</vt:lpstr>
      <vt:lpstr>ญี่ปุ่น</vt:lpstr>
      <vt:lpstr>Eธุรกิจ</vt:lpstr>
      <vt:lpstr>นิ.ประชาสัมพันธ์</vt:lpstr>
      <vt:lpstr>นิ.วิทยุ</vt:lpstr>
      <vt:lpstr>นิเทศ</vt:lpstr>
      <vt:lpstr>ประวัติ</vt:lpstr>
      <vt:lpstr>Tสื่อสาร</vt:lpstr>
      <vt:lpstr>ศิลปะ</vt:lpstr>
      <vt:lpstr>บรรณารัก</vt:lpstr>
      <vt:lpstr>ทรัพยกรมนุ</vt:lpstr>
      <vt:lpstr>การจัดการ</vt:lpstr>
      <vt:lpstr>ตลาด</vt:lpstr>
      <vt:lpstr>การบัญชี</vt:lpstr>
      <vt:lpstr>คอมฯธุรกิจ</vt:lpstr>
      <vt:lpstr>ท่องเที่ยว</vt:lpstr>
      <vt:lpstr>บ.ระหว่างประเทศ</vt:lpstr>
      <vt:lpstr>เศรษฐศาสตร์</vt:lpstr>
      <vt:lpstr>นิติ</vt:lpstr>
      <vt:lpstr>รปศ.</vt:lpstr>
      <vt:lpstr>รบ</vt:lpstr>
      <vt:lpstr>ก่อสร้าง!Print_Area</vt:lpstr>
      <vt:lpstr>การจัดการอุต!Print_Area</vt:lpstr>
      <vt:lpstr>ออกแบบ!Print_Area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wan</cp:lastModifiedBy>
  <cp:lastPrinted>2019-08-01T05:11:15Z</cp:lastPrinted>
  <dcterms:created xsi:type="dcterms:W3CDTF">2017-06-26T02:12:03Z</dcterms:created>
  <dcterms:modified xsi:type="dcterms:W3CDTF">2019-10-04T09:25:48Z</dcterms:modified>
</cp:coreProperties>
</file>